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065" yWindow="480" windowWidth="20985" windowHeight="12120" tabRatio="729" activeTab="4"/>
  </bookViews>
  <sheets>
    <sheet name="KPM_Output_ASX" sheetId="1" r:id="rId1"/>
    <sheet name="KPM_Input_ASX" sheetId="2" r:id="rId2"/>
    <sheet name="KPM_BB" sheetId="3" r:id="rId3"/>
    <sheet name="KPM_PB" sheetId="4" r:id="rId4"/>
    <sheet name="KPM_Wholesale" sheetId="5" r:id="rId5"/>
    <sheet name="KPM_NAB Wealth" sheetId="6" r:id="rId6"/>
    <sheet name="KPM_NZ Banking" sheetId="7" r:id="rId7"/>
    <sheet name="KPM_UK Banking" sheetId="8" r:id="rId8"/>
    <sheet name="KPM_GWB" sheetId="9" r:id="rId9"/>
    <sheet name="KPM_NAB UK CRE" sheetId="10" r:id="rId10"/>
    <sheet name="KPM_Corp Functions" sheetId="11" r:id="rId11"/>
  </sheets>
  <externalReferences>
    <externalReference r:id="rId12"/>
  </externalReferences>
  <definedNames>
    <definedName name="Company">[0]!Company</definedName>
    <definedName name="FYFACTOR">'[1]Date Control'!$B$28</definedName>
    <definedName name="HYFACTOR">'[1]Date Control'!$B$27</definedName>
    <definedName name="OK" localSheetId="0" hidden="1">{"analyst",#N/A,FALSE,"Result";"Index",#N/A,FALSE,"Index";"asx1",#N/A,FALSE,"ASX1";"asx2",#N/A,FALSE,"ASX2";"Review",#N/A,FALSE,"Review";"Analyst",#N/A,FALSE,"Analyst"}</definedName>
    <definedName name="OK" hidden="1">{"analyst",#N/A,FALSE,"Result";"Index",#N/A,FALSE,"Index";"asx1",#N/A,FALSE,"ASX1";"asx2",#N/A,FALSE,"ASX2";"Review",#N/A,FALSE,"Review";"Analyst",#N/A,FALSE,"Analyst"}</definedName>
    <definedName name="OK_1" localSheetId="0" hidden="1">{"analyst",#N/A,FALSE,"Result";"Index",#N/A,FALSE,"Index";"asx1",#N/A,FALSE,"ASX1";"asx2",#N/A,FALSE,"ASX2";"Review",#N/A,FALSE,"Review";"Analyst",#N/A,FALSE,"Analyst"}</definedName>
    <definedName name="OK_1" hidden="1">{"analyst",#N/A,FALSE,"Result";"Index",#N/A,FALSE,"Index";"asx1",#N/A,FALSE,"ASX1";"asx2",#N/A,FALSE,"ASX2";"Review",#N/A,FALSE,"Review";"Analyst",#N/A,FALSE,"Analyst"}</definedName>
    <definedName name="_xlnm.Print_Area" localSheetId="1">KPM_Input_ASX!$A$1:$N$84</definedName>
    <definedName name="_xlnm.Print_Area" localSheetId="9">'KPM_NAB UK CRE'!$A$1:$I$61</definedName>
    <definedName name="_xlnm.Print_Area" localSheetId="0">KPM_Output_ASX!$A$1:$E$66</definedName>
    <definedName name="vsdf" localSheetId="0" hidden="1">{"ResultsSummaryNew",#N/A,FALSE,"ASX QTR";"Index",#N/A,FALSE,"ASX Ind";"ASXNew",#N/A,FALSE,"ASX QTR"}</definedName>
    <definedName name="vsdf" hidden="1">{"ResultsSummaryNew",#N/A,FALSE,"ASX QTR";"Index",#N/A,FALSE,"ASX Ind";"ASXNew",#N/A,FALSE,"ASX QTR"}</definedName>
    <definedName name="vsdf_1" localSheetId="0" hidden="1">{"ResultsSummaryNew",#N/A,FALSE,"ASX QTR";"Index",#N/A,FALSE,"ASX Ind";"ASXNew",#N/A,FALSE,"ASX QTR"}</definedName>
    <definedName name="vsdf_1" hidden="1">{"ResultsSummaryNew",#N/A,FALSE,"ASX QTR";"Index",#N/A,FALSE,"ASX Ind";"ASXNew",#N/A,FALSE,"ASX QTR"}</definedName>
    <definedName name="wrn.aaPressRelease." localSheetId="0" hidden="1">{"ResultsSummaryNew",#N/A,FALSE,"ASX QTR";"Index",#N/A,FALSE,"ASX Ind";"ASXNew",#N/A,FALSE,"ASX QTR"}</definedName>
    <definedName name="wrn.aaPressRelease." hidden="1">{"ResultsSummaryNew",#N/A,FALSE,"ASX QTR";"Index",#N/A,FALSE,"ASX Ind";"ASXNew",#N/A,FALSE,"ASX QTR"}</definedName>
    <definedName name="wrn.aaPressRelease._1" localSheetId="0" hidden="1">{"ResultsSummaryNew",#N/A,FALSE,"ASX QTR";"Index",#N/A,FALSE,"ASX Ind";"ASXNew",#N/A,FALSE,"ASX QTR"}</definedName>
    <definedName name="wrn.aaPressRelease._1" hidden="1">{"ResultsSummaryNew",#N/A,FALSE,"ASX QTR";"Index",#N/A,FALSE,"ASX Ind";"ASXNew",#N/A,FALSE,"ASX QTR"}</definedName>
    <definedName name="wrn.Accounts." localSheetId="0" hidden="1">{"BSPLCF",#N/A,FALSE,"BS, PL, Cash flow";"BSPLCF_CONTD",#N/A,FALSE,"BS,PL,CF_contd"}</definedName>
    <definedName name="wrn.Accounts." hidden="1">{"BSPLCF",#N/A,FALSE,"BS, PL, Cash flow";"BSPLCF_CONTD",#N/A,FALSE,"BS,PL,CF_contd"}</definedName>
    <definedName name="wrn.Accounts._1" localSheetId="0" hidden="1">{"BSPLCF",#N/A,FALSE,"BS, PL, Cash flow";"BSPLCF_CONTD",#N/A,FALSE,"BS,PL,CF_contd"}</definedName>
    <definedName name="wrn.Accounts._1" hidden="1">{"BSPLCF",#N/A,FALSE,"BS, PL, Cash flow";"BSPLCF_CONTD",#N/A,FALSE,"BS,PL,CF_contd"}</definedName>
    <definedName name="wrn.PressRelease." localSheetId="0" hidden="1">{"analyst",#N/A,FALSE,"Result";"Index",#N/A,FALSE,"Index";"asx1",#N/A,FALSE,"ASX1";"asx2",#N/A,FALSE,"ASX2";"Review",#N/A,FALSE,"Review";"Analyst",#N/A,FALSE,"Analyst"}</definedName>
    <definedName name="wrn.PressRelease." hidden="1">{"analyst",#N/A,FALSE,"Result";"Index",#N/A,FALSE,"Index";"asx1",#N/A,FALSE,"ASX1";"asx2",#N/A,FALSE,"ASX2";"Review",#N/A,FALSE,"Review";"Analyst",#N/A,FALSE,"Analyst"}</definedName>
    <definedName name="wrn.PressRelease._1" localSheetId="0" hidden="1">{"analyst",#N/A,FALSE,"Result";"Index",#N/A,FALSE,"Index";"asx1",#N/A,FALSE,"ASX1";"asx2",#N/A,FALSE,"ASX2";"Review",#N/A,FALSE,"Review";"Analyst",#N/A,FALSE,"Analyst"}</definedName>
    <definedName name="wrn.PressRelease._1" hidden="1">{"analyst",#N/A,FALSE,"Result";"Index",#N/A,FALSE,"Index";"asx1",#N/A,FALSE,"ASX1";"asx2",#N/A,FALSE,"ASX2";"Review",#N/A,FALSE,"Review";"Analyst",#N/A,FALSE,"Analyst"}</definedName>
  </definedNames>
  <calcPr calcId="145621"/>
</workbook>
</file>

<file path=xl/calcChain.xml><?xml version="1.0" encoding="utf-8"?>
<calcChain xmlns="http://schemas.openxmlformats.org/spreadsheetml/2006/main">
  <c r="J14" i="11" l="1"/>
  <c r="K14" i="11"/>
  <c r="J32" i="3"/>
  <c r="J34" i="2"/>
  <c r="K34" i="2"/>
  <c r="L34" i="2"/>
  <c r="K10" i="6" l="1"/>
  <c r="J10" i="6"/>
  <c r="J31" i="6"/>
  <c r="N7" i="11" l="1"/>
  <c r="M7" i="11"/>
  <c r="K10" i="9"/>
  <c r="K12" i="9" s="1"/>
  <c r="K14" i="9" s="1"/>
  <c r="K16" i="9" s="1"/>
  <c r="N7" i="9"/>
  <c r="M43" i="9"/>
  <c r="I42" i="9"/>
  <c r="K42" i="8"/>
  <c r="N43" i="8" s="1"/>
  <c r="J42" i="8"/>
  <c r="M43" i="8" s="1"/>
  <c r="K44" i="7"/>
  <c r="K46" i="7" s="1"/>
  <c r="K48" i="7" s="1"/>
  <c r="K50" i="7" s="1"/>
  <c r="N7" i="7"/>
  <c r="M7" i="7"/>
  <c r="I40" i="7"/>
  <c r="I24" i="6"/>
  <c r="K16" i="6"/>
  <c r="N6" i="6"/>
  <c r="M6" i="6"/>
  <c r="N7" i="5"/>
  <c r="M7" i="5"/>
  <c r="M5" i="4"/>
  <c r="N6" i="4"/>
  <c r="M6" i="4"/>
  <c r="J9" i="3"/>
  <c r="N6" i="3"/>
  <c r="M6" i="3"/>
  <c r="C51" i="1"/>
  <c r="E46" i="1"/>
  <c r="C46" i="1"/>
  <c r="E42" i="1"/>
  <c r="D42" i="1"/>
  <c r="C42" i="1"/>
  <c r="E63" i="1"/>
  <c r="D63" i="1"/>
  <c r="C63" i="1"/>
  <c r="E62" i="1"/>
  <c r="D62" i="1"/>
  <c r="E61" i="1"/>
  <c r="D61" i="1"/>
  <c r="C61" i="1"/>
  <c r="D60" i="1"/>
  <c r="C60" i="1"/>
  <c r="E58" i="1"/>
  <c r="D58" i="1"/>
  <c r="C58" i="1"/>
  <c r="E57" i="1"/>
  <c r="D57" i="1"/>
  <c r="E59" i="1"/>
  <c r="D59" i="1"/>
  <c r="C59" i="1"/>
  <c r="E56" i="1"/>
  <c r="D56" i="1"/>
  <c r="C56" i="1"/>
  <c r="E33" i="1"/>
  <c r="D33" i="1"/>
  <c r="E12" i="1"/>
  <c r="C12" i="1"/>
  <c r="E11" i="1"/>
  <c r="E9" i="1"/>
  <c r="C9" i="1"/>
  <c r="E15" i="1"/>
  <c r="D15" i="1"/>
  <c r="C15" i="1"/>
  <c r="E14" i="1"/>
  <c r="D14" i="1"/>
  <c r="D27" i="1"/>
  <c r="C27" i="1"/>
  <c r="E26" i="1"/>
  <c r="C26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E20" i="1"/>
  <c r="D20" i="1"/>
  <c r="C20" i="1"/>
  <c r="E38" i="1"/>
  <c r="C38" i="1"/>
  <c r="L79" i="2"/>
  <c r="E45" i="1" s="1"/>
  <c r="K79" i="2"/>
  <c r="D45" i="1" s="1"/>
  <c r="J79" i="2"/>
  <c r="C45" i="1" s="1"/>
  <c r="L83" i="2"/>
  <c r="E50" i="1" s="1"/>
  <c r="K83" i="2"/>
  <c r="D50" i="1" s="1"/>
  <c r="L82" i="2"/>
  <c r="E49" i="1" s="1"/>
  <c r="K82" i="2"/>
  <c r="D49" i="1" s="1"/>
  <c r="J82" i="2"/>
  <c r="C49" i="1" s="1"/>
  <c r="L37" i="2"/>
  <c r="K37" i="2"/>
  <c r="J37" i="2"/>
  <c r="N36" i="2" s="1"/>
  <c r="C62" i="1"/>
  <c r="E60" i="1"/>
  <c r="C57" i="1"/>
  <c r="E55" i="1"/>
  <c r="D55" i="1"/>
  <c r="D46" i="1"/>
  <c r="D38" i="1"/>
  <c r="E28" i="1"/>
  <c r="D28" i="1"/>
  <c r="E27" i="1"/>
  <c r="D26" i="1"/>
  <c r="E25" i="1"/>
  <c r="C21" i="1"/>
  <c r="C14" i="1"/>
  <c r="D9" i="1"/>
  <c r="C41" i="1"/>
  <c r="C47" i="1" l="1"/>
  <c r="E65" i="1"/>
  <c r="J24" i="6"/>
  <c r="C5" i="1"/>
  <c r="J9" i="4"/>
  <c r="J11" i="4" s="1"/>
  <c r="J13" i="4" s="1"/>
  <c r="J15" i="4" s="1"/>
  <c r="I10" i="5"/>
  <c r="I12" i="5" s="1"/>
  <c r="K24" i="6"/>
  <c r="D65" i="1"/>
  <c r="C65" i="1"/>
  <c r="K46" i="9"/>
  <c r="K48" i="9" s="1"/>
  <c r="K50" i="9" s="1"/>
  <c r="K52" i="9" s="1"/>
  <c r="I10" i="10"/>
  <c r="I12" i="10" s="1"/>
  <c r="I14" i="10" s="1"/>
  <c r="I16" i="10" s="1"/>
  <c r="D51" i="1"/>
  <c r="D52" i="1" s="1"/>
  <c r="E5" i="1"/>
  <c r="E47" i="1"/>
  <c r="E48" i="1" s="1"/>
  <c r="K10" i="5"/>
  <c r="I9" i="3"/>
  <c r="E51" i="1"/>
  <c r="I9" i="4"/>
  <c r="I11" i="4" s="1"/>
  <c r="I10" i="6"/>
  <c r="I32" i="6" s="1"/>
  <c r="K10" i="8"/>
  <c r="K12" i="8" s="1"/>
  <c r="K14" i="8" s="1"/>
  <c r="K16" i="8" s="1"/>
  <c r="K12" i="6"/>
  <c r="K10" i="7"/>
  <c r="K12" i="7" s="1"/>
  <c r="K14" i="7" s="1"/>
  <c r="K16" i="7" s="1"/>
  <c r="I10" i="11"/>
  <c r="K46" i="8"/>
  <c r="K48" i="8" s="1"/>
  <c r="I55" i="10"/>
  <c r="I57" i="10" s="1"/>
  <c r="I59" i="10" s="1"/>
  <c r="I61" i="10" s="1"/>
  <c r="D5" i="1"/>
  <c r="N4" i="2"/>
  <c r="L10" i="2"/>
  <c r="L12" i="2" s="1"/>
  <c r="L14" i="2" s="1"/>
  <c r="L16" i="2" s="1"/>
  <c r="L20" i="2" s="1"/>
  <c r="E8" i="1" s="1"/>
  <c r="E64" i="1"/>
  <c r="E54" i="1" s="1"/>
  <c r="C40" i="1"/>
  <c r="C48" i="1"/>
  <c r="D64" i="1"/>
  <c r="D54" i="1" s="1"/>
  <c r="E29" i="1"/>
  <c r="C29" i="1"/>
  <c r="D29" i="1"/>
  <c r="E52" i="1"/>
  <c r="C11" i="1"/>
  <c r="C33" i="1"/>
  <c r="J10" i="2"/>
  <c r="J12" i="2" s="1"/>
  <c r="J14" i="2" s="1"/>
  <c r="J16" i="2" s="1"/>
  <c r="J20" i="2" s="1"/>
  <c r="K10" i="2"/>
  <c r="K12" i="2" s="1"/>
  <c r="K14" i="2" s="1"/>
  <c r="K16" i="2" s="1"/>
  <c r="K20" i="2" s="1"/>
  <c r="M5" i="3"/>
  <c r="C10" i="1"/>
  <c r="C19" i="1"/>
  <c r="C37" i="1"/>
  <c r="C36" i="1" s="1"/>
  <c r="N5" i="3"/>
  <c r="D47" i="1"/>
  <c r="D48" i="1" s="1"/>
  <c r="C55" i="1"/>
  <c r="C64" i="1" s="1"/>
  <c r="J83" i="2"/>
  <c r="C50" i="1" s="1"/>
  <c r="C52" i="1" s="1"/>
  <c r="M6" i="5"/>
  <c r="J10" i="5"/>
  <c r="K31" i="6"/>
  <c r="N5" i="4"/>
  <c r="N6" i="5"/>
  <c r="M5" i="6"/>
  <c r="N5" i="6"/>
  <c r="K19" i="6"/>
  <c r="M41" i="7"/>
  <c r="J40" i="7"/>
  <c r="I10" i="7"/>
  <c r="N41" i="7"/>
  <c r="K40" i="7"/>
  <c r="M6" i="7"/>
  <c r="N40" i="7"/>
  <c r="M40" i="7"/>
  <c r="N6" i="7"/>
  <c r="I44" i="7"/>
  <c r="M6" i="8"/>
  <c r="M7" i="8"/>
  <c r="J10" i="8"/>
  <c r="I42" i="8"/>
  <c r="N6" i="8"/>
  <c r="N7" i="8"/>
  <c r="J46" i="8"/>
  <c r="J48" i="8" s="1"/>
  <c r="J50" i="8" s="1"/>
  <c r="J52" i="8" s="1"/>
  <c r="I10" i="8"/>
  <c r="N42" i="9"/>
  <c r="M42" i="9"/>
  <c r="K50" i="8"/>
  <c r="K52" i="8" s="1"/>
  <c r="I10" i="9"/>
  <c r="K42" i="9"/>
  <c r="N43" i="9" s="1"/>
  <c r="I46" i="8"/>
  <c r="M6" i="9"/>
  <c r="M7" i="9"/>
  <c r="N6" i="9"/>
  <c r="I30" i="10"/>
  <c r="I51" i="10" s="1"/>
  <c r="I46" i="9"/>
  <c r="M6" i="11"/>
  <c r="N6" i="11"/>
  <c r="I31" i="6" l="1"/>
  <c r="I12" i="6"/>
  <c r="I14" i="6" s="1"/>
  <c r="K12" i="5"/>
  <c r="K14" i="5" s="1"/>
  <c r="K16" i="5" s="1"/>
  <c r="I31" i="5"/>
  <c r="I32" i="4"/>
  <c r="I11" i="3"/>
  <c r="C54" i="1"/>
  <c r="C44" i="1"/>
  <c r="E44" i="1"/>
  <c r="J10" i="7"/>
  <c r="I33" i="7" s="1"/>
  <c r="D44" i="1"/>
  <c r="J32" i="4"/>
  <c r="C18" i="1"/>
  <c r="I48" i="8"/>
  <c r="I12" i="11"/>
  <c r="I14" i="11" s="1"/>
  <c r="I46" i="7"/>
  <c r="J44" i="7"/>
  <c r="J46" i="7" s="1"/>
  <c r="J48" i="7" s="1"/>
  <c r="J50" i="7" s="1"/>
  <c r="C13" i="1"/>
  <c r="C16" i="1" s="1"/>
  <c r="C7" i="1"/>
  <c r="C34" i="1" s="1"/>
  <c r="C32" i="1" s="1"/>
  <c r="E37" i="1"/>
  <c r="E36" i="1" s="1"/>
  <c r="E19" i="1"/>
  <c r="E18" i="1" s="1"/>
  <c r="E10" i="1"/>
  <c r="E41" i="1"/>
  <c r="E40" i="1" s="1"/>
  <c r="I33" i="8"/>
  <c r="I12" i="8"/>
  <c r="M42" i="8"/>
  <c r="N42" i="8"/>
  <c r="J33" i="8"/>
  <c r="J12" i="8"/>
  <c r="J14" i="8" s="1"/>
  <c r="J16" i="8" s="1"/>
  <c r="I12" i="7"/>
  <c r="J32" i="6"/>
  <c r="J12" i="6"/>
  <c r="J14" i="6" s="1"/>
  <c r="J16" i="6" s="1"/>
  <c r="J19" i="6" s="1"/>
  <c r="I13" i="4"/>
  <c r="D8" i="1"/>
  <c r="J11" i="3"/>
  <c r="J13" i="3" s="1"/>
  <c r="J15" i="3" s="1"/>
  <c r="I33" i="9"/>
  <c r="I12" i="9"/>
  <c r="J33" i="7"/>
  <c r="I32" i="3"/>
  <c r="I48" i="9"/>
  <c r="J31" i="5"/>
  <c r="J12" i="5"/>
  <c r="J14" i="5" s="1"/>
  <c r="J16" i="5" s="1"/>
  <c r="I14" i="5"/>
  <c r="I16" i="5" s="1"/>
  <c r="I13" i="3" l="1"/>
  <c r="J12" i="7"/>
  <c r="J14" i="7" s="1"/>
  <c r="J16" i="7" s="1"/>
  <c r="I50" i="9"/>
  <c r="I15" i="3"/>
  <c r="I14" i="9"/>
  <c r="E7" i="1"/>
  <c r="E34" i="1" s="1"/>
  <c r="E32" i="1" s="1"/>
  <c r="E13" i="1"/>
  <c r="E16" i="1" s="1"/>
  <c r="I48" i="7"/>
  <c r="I14" i="7"/>
  <c r="I14" i="8"/>
  <c r="I16" i="6"/>
  <c r="D41" i="1"/>
  <c r="D40" i="1" s="1"/>
  <c r="D37" i="1"/>
  <c r="D36" i="1" s="1"/>
  <c r="D19" i="1"/>
  <c r="D18" i="1" s="1"/>
  <c r="D10" i="1"/>
  <c r="I15" i="4"/>
  <c r="I50" i="8"/>
  <c r="I19" i="6" l="1"/>
  <c r="I52" i="8"/>
  <c r="I50" i="7"/>
  <c r="I52" i="9"/>
  <c r="I16" i="7"/>
  <c r="D13" i="1"/>
  <c r="D16" i="1" s="1"/>
  <c r="D7" i="1"/>
  <c r="D34" i="1" s="1"/>
  <c r="D32" i="1" s="1"/>
  <c r="I16" i="8"/>
  <c r="I16" i="9"/>
</calcChain>
</file>

<file path=xl/sharedStrings.xml><?xml version="1.0" encoding="utf-8"?>
<sst xmlns="http://schemas.openxmlformats.org/spreadsheetml/2006/main" count="575" uniqueCount="212">
  <si>
    <t>NATIONAL AUSTRALIA BANK</t>
  </si>
  <si>
    <t>Template for Key Performance Measures</t>
  </si>
  <si>
    <t>Output summary - ratios</t>
  </si>
  <si>
    <t>Half Year to</t>
  </si>
  <si>
    <t>Key indicators</t>
  </si>
  <si>
    <t>$m</t>
  </si>
  <si>
    <t>Basic cash earnings per ordinary share - cents</t>
  </si>
  <si>
    <t xml:space="preserve">Cash earnings </t>
  </si>
  <si>
    <t>Less: Dividends on other equity instruments</t>
  </si>
  <si>
    <t>Adjusted cash earnings (basic)</t>
  </si>
  <si>
    <t>Add: Interest expense on convertible notes</t>
  </si>
  <si>
    <t>Add: Interest expense on convertible preference shares</t>
  </si>
  <si>
    <t>Adjusted cash earnings (diluted)</t>
  </si>
  <si>
    <t>Weighted average ordinary shares (no. '000)</t>
  </si>
  <si>
    <t>Diluted weighted average ordinary shares (no. '000)</t>
  </si>
  <si>
    <t>Diluted cash earnings per share - cents</t>
  </si>
  <si>
    <t>Cash earnings on average equity</t>
  </si>
  <si>
    <t>Cash earnings</t>
  </si>
  <si>
    <t>Average equity</t>
  </si>
  <si>
    <t>Less: Average non-controlling interest in controlled entities</t>
  </si>
  <si>
    <t>Less: Average Trust Preferred Securities</t>
  </si>
  <si>
    <t>Less: Average Trust Preferred Securities II</t>
  </si>
  <si>
    <t>Less: Average National Income Securities</t>
  </si>
  <si>
    <t>Less: Average National Capital Instruments</t>
  </si>
  <si>
    <t>Less: Average BNZ Income Securities</t>
  </si>
  <si>
    <t>Less: Average BNZ Income Securities 2</t>
  </si>
  <si>
    <t>Add: Average Treasury Shares</t>
  </si>
  <si>
    <t>Adjusted average equity for cash earnings on average equity calculation</t>
  </si>
  <si>
    <t>Profitability, performance and efficiency measures</t>
  </si>
  <si>
    <t>Dividend payout ratio</t>
  </si>
  <si>
    <t>Dividend per share (cents)</t>
  </si>
  <si>
    <t>Cash earnings on average assets</t>
  </si>
  <si>
    <t>Average assets</t>
  </si>
  <si>
    <t>Cash earnings per average FTE ($000)</t>
  </si>
  <si>
    <t>Average FTEs</t>
  </si>
  <si>
    <t>Banking cost to income ratio</t>
  </si>
  <si>
    <t>Group operating expenses</t>
  </si>
  <si>
    <t>Less: NAB Wealth Operating expenses</t>
  </si>
  <si>
    <t>Add: Eliminations</t>
  </si>
  <si>
    <t>Banking operating expenses</t>
  </si>
  <si>
    <t>Net interest income</t>
  </si>
  <si>
    <t>Other operating income</t>
  </si>
  <si>
    <t>Net tangible assets (NTA) per share ($)</t>
  </si>
  <si>
    <t>Total equity / net assets</t>
  </si>
  <si>
    <t>Less: non-controlling interest in controlled entities</t>
  </si>
  <si>
    <t>Less: Trust Preferred Securities</t>
  </si>
  <si>
    <t>Less: Trust Preferred Securities II</t>
  </si>
  <si>
    <t>Less: National Income Securities</t>
  </si>
  <si>
    <t>Less: National Capital Instruments</t>
  </si>
  <si>
    <t>Less: BNZ Income Securities</t>
  </si>
  <si>
    <t>Less: BNZ Income Securities 2</t>
  </si>
  <si>
    <t>Less: Goodwill and other intangible assets</t>
  </si>
  <si>
    <t>Net tangible assets (NTA)</t>
  </si>
  <si>
    <t>Ordinary shares - Including partly paid (no. '000)</t>
  </si>
  <si>
    <t>Input Schedule</t>
  </si>
  <si>
    <t>Results</t>
  </si>
  <si>
    <t>Announcement</t>
  </si>
  <si>
    <t>Page 3</t>
  </si>
  <si>
    <t>NAB Wealth net operating income</t>
  </si>
  <si>
    <t>Net operating income</t>
  </si>
  <si>
    <t>Operating expenses</t>
  </si>
  <si>
    <t>Underlying profit</t>
  </si>
  <si>
    <t>Charge to provide for bad and doubtful debts</t>
  </si>
  <si>
    <t>Cash earnings before tax, IoRE, distributions and non-controlling interest</t>
  </si>
  <si>
    <t>Income tax expense</t>
  </si>
  <si>
    <t>Cash earnings before IoRE, distributions and non-controlling interest</t>
  </si>
  <si>
    <t>Net profit - non-controlling interest</t>
  </si>
  <si>
    <t>IoRE</t>
  </si>
  <si>
    <t>Distributions</t>
  </si>
  <si>
    <t>Adjusted for non-cash earnings items / (after tax):</t>
  </si>
  <si>
    <t xml:space="preserve">Treasury shares </t>
  </si>
  <si>
    <t>Fair value and hedge ineffectiveness</t>
  </si>
  <si>
    <t>IoRE discount rate variation</t>
  </si>
  <si>
    <t>Property revaluation</t>
  </si>
  <si>
    <t>Litigation expense</t>
  </si>
  <si>
    <t>Amortisation of acquired intangible assets</t>
  </si>
  <si>
    <t>Net profit attributable to owners of the Company</t>
  </si>
  <si>
    <t>Average equity data</t>
  </si>
  <si>
    <t>Average interest-earnings assets</t>
  </si>
  <si>
    <t>Page 122</t>
  </si>
  <si>
    <t>Average assets - disposed operations</t>
  </si>
  <si>
    <t>Page 124</t>
  </si>
  <si>
    <t>Average non-controlling interest in controlled entities</t>
  </si>
  <si>
    <t xml:space="preserve">Average Trust Preferred Securities </t>
  </si>
  <si>
    <t>Average Trust Preferred Securities II</t>
  </si>
  <si>
    <t>Average National Income Securities</t>
  </si>
  <si>
    <t>Average National Capital Instruments</t>
  </si>
  <si>
    <t xml:space="preserve">Average BNZ Income Securities </t>
  </si>
  <si>
    <t>Average BNZ Income Securities 2</t>
  </si>
  <si>
    <t>Average Treasury Shares</t>
  </si>
  <si>
    <t>Earnings per share data</t>
  </si>
  <si>
    <t>Basic weighted average ordinary shares (no. '000)</t>
  </si>
  <si>
    <t>Page 129</t>
  </si>
  <si>
    <t>Cash Earnings per share data</t>
  </si>
  <si>
    <t>Interest expense on convertible notes</t>
  </si>
  <si>
    <t>Interest expense on convertible preference shares</t>
  </si>
  <si>
    <t>Net tangible assets per share data</t>
  </si>
  <si>
    <t>Ordinary shares - Fully paid (no. '000)</t>
  </si>
  <si>
    <t>Page 135</t>
  </si>
  <si>
    <t>Ordinary shares - Partly paid (no. '000)</t>
  </si>
  <si>
    <t>Page 98</t>
  </si>
  <si>
    <t>Page 88</t>
  </si>
  <si>
    <t>Non-controlling interest in controlled entities</t>
  </si>
  <si>
    <t>National Income Securities</t>
  </si>
  <si>
    <t>Page 106</t>
  </si>
  <si>
    <t>Trust Preferred Securities</t>
  </si>
  <si>
    <t>Trust Preferred Securities II</t>
  </si>
  <si>
    <t>National Capital Instruments</t>
  </si>
  <si>
    <t xml:space="preserve">BNZ Income Securities </t>
  </si>
  <si>
    <t>BNZ Income Securities 2</t>
  </si>
  <si>
    <t>Goodwill and other intangible assets</t>
  </si>
  <si>
    <t>Page 10</t>
  </si>
  <si>
    <t>Banking cost to income ratio data</t>
  </si>
  <si>
    <t>NAB Wealth operating expenses</t>
  </si>
  <si>
    <t>Eliminations</t>
  </si>
  <si>
    <t>Group net interest income</t>
  </si>
  <si>
    <t>Group other operating income</t>
  </si>
  <si>
    <t>Business Banking</t>
  </si>
  <si>
    <t>Cash earnings before tax</t>
  </si>
  <si>
    <t>Average Volumes ($bn)</t>
  </si>
  <si>
    <t>Gross loans and acceptances</t>
  </si>
  <si>
    <t>Interest earning assets</t>
  </si>
  <si>
    <t>Total assets</t>
  </si>
  <si>
    <t>Customer deposits</t>
  </si>
  <si>
    <t>Capital ($bn)</t>
  </si>
  <si>
    <t>Risk-weighted assets - credit risk (spot)</t>
  </si>
  <si>
    <t>Total risk-weighted assets (spot)</t>
  </si>
  <si>
    <t>Performance Measures</t>
  </si>
  <si>
    <t>Cash earnings on risk-weighted assets</t>
  </si>
  <si>
    <t>Net interest margin</t>
  </si>
  <si>
    <t>Cost to income ratio</t>
  </si>
  <si>
    <t xml:space="preserve">'Jaws' </t>
  </si>
  <si>
    <t>Cash earnings per average FTE ($'000s)</t>
  </si>
  <si>
    <t>FTEs (spot)</t>
  </si>
  <si>
    <t>Personal Banking</t>
  </si>
  <si>
    <t>'Jaws' </t>
  </si>
  <si>
    <t>Wholesale Banking</t>
  </si>
  <si>
    <t>Results presented at actual exchange rates</t>
  </si>
  <si>
    <t>large</t>
  </si>
  <si>
    <t>'Jaws'</t>
  </si>
  <si>
    <t xml:space="preserve">NAB Wealth </t>
  </si>
  <si>
    <t>Net income</t>
  </si>
  <si>
    <t>Cash earnings before tax and IoRE</t>
  </si>
  <si>
    <t>Cash earnings before IoRE and non-controlling interest</t>
  </si>
  <si>
    <r>
      <t>IoRE</t>
    </r>
    <r>
      <rPr>
        <sz val="7"/>
        <rFont val="Arial"/>
        <family val="2"/>
      </rPr>
      <t> </t>
    </r>
    <r>
      <rPr>
        <vertAlign val="superscript"/>
        <sz val="7"/>
        <rFont val="Arial"/>
        <family val="2"/>
      </rPr>
      <t>(1)</t>
    </r>
  </si>
  <si>
    <t>Represented by:</t>
  </si>
  <si>
    <t>Investments &amp; Private Bank</t>
  </si>
  <si>
    <t>Insurance</t>
  </si>
  <si>
    <t>Cost to income ratio (%)</t>
  </si>
  <si>
    <t>Cash earnings before IoRE and non-controlling interest per average FTE ($'000s)</t>
  </si>
  <si>
    <t>Financial advisers - salaried and aligned channels </t>
  </si>
  <si>
    <t>New Zealand Banking</t>
  </si>
  <si>
    <t>NZ$m</t>
  </si>
  <si>
    <t>Average Volumes (NZ$bn)</t>
  </si>
  <si>
    <t>Capital (NZ$bn)</t>
  </si>
  <si>
    <t>Cash earnings per average FTE (NZ$'000s)</t>
  </si>
  <si>
    <t xml:space="preserve">Results present in Australian Dollars. </t>
  </si>
  <si>
    <t>UK Banking</t>
  </si>
  <si>
    <t xml:space="preserve">Results presented in local currency. </t>
  </si>
  <si>
    <t>£m</t>
  </si>
  <si>
    <t>Income tax benefit/(expense)</t>
  </si>
  <si>
    <t>Average Volumes (£bn)</t>
  </si>
  <si>
    <t>Capital (£bn)</t>
  </si>
  <si>
    <t>Cash earnings per average FTE (£'000s)</t>
  </si>
  <si>
    <t xml:space="preserve">Great Western Bank </t>
  </si>
  <si>
    <t>Results presented in local currency.</t>
  </si>
  <si>
    <t>US$m</t>
  </si>
  <si>
    <t>Average Volumes (US$bn)</t>
  </si>
  <si>
    <t>Capital (US$bn)</t>
  </si>
  <si>
    <t>Cash earnings per average FTE (US$'000s)</t>
  </si>
  <si>
    <t xml:space="preserve">Results presented in Australian dollars. </t>
  </si>
  <si>
    <t>NAB UK Commercial Real Estate</t>
  </si>
  <si>
    <t>Underlying profit/(loss)</t>
  </si>
  <si>
    <t>Cash earnings/(deficit) before tax</t>
  </si>
  <si>
    <t>Income tax benefit</t>
  </si>
  <si>
    <t>Cash earnings/(deficit)</t>
  </si>
  <si>
    <t>Spot Volumes (£bn)</t>
  </si>
  <si>
    <t>As at</t>
  </si>
  <si>
    <t>Specific provision for doubtful debts (£m)</t>
  </si>
  <si>
    <t>Collective provision for doubtful debts (£m)</t>
  </si>
  <si>
    <t>Specific provision on loans at fair value  (£m)</t>
  </si>
  <si>
    <t>Collective provision on loans and derivatives at fair value (£m)</t>
  </si>
  <si>
    <t>90+DPD assets (£m)</t>
  </si>
  <si>
    <t>Gross impaired assets (£m)</t>
  </si>
  <si>
    <t>90+DPD to gross loans and acceptances</t>
  </si>
  <si>
    <t>Gross impaired assets to gross loans and acceptances</t>
  </si>
  <si>
    <t>90+DPD plus gross impaired assets to gross loans and acceptances</t>
  </si>
  <si>
    <t>Net write-offs to gross loans and acceptances (annualised)</t>
  </si>
  <si>
    <t>Total provision as a percentage of net write-offs</t>
  </si>
  <si>
    <t>Total provision to gross loans and acceptances</t>
  </si>
  <si>
    <t>Bad and doubtful debt charge to credit risk-weighted assets</t>
  </si>
  <si>
    <t>Underlying loss</t>
  </si>
  <si>
    <t>Cash deficit before tax</t>
  </si>
  <si>
    <t>Cash deficit</t>
  </si>
  <si>
    <t>Corporate Functions and Other</t>
  </si>
  <si>
    <t>Benefit from /(charge to provide for) bad and doubtful debts</t>
  </si>
  <si>
    <t>Cash earnings before tax and non-controlling interest</t>
  </si>
  <si>
    <t>Sep 12</t>
  </si>
  <si>
    <t>Mar 13</t>
  </si>
  <si>
    <t>Mar 12</t>
  </si>
  <si>
    <t>Banking operating income</t>
  </si>
  <si>
    <t>Group Results</t>
  </si>
  <si>
    <t>Hedging costs on SCDO assets</t>
  </si>
  <si>
    <t>Customer redress provision</t>
  </si>
  <si>
    <t>Impairment of goodwill and software</t>
  </si>
  <si>
    <t>Restructure costs</t>
  </si>
  <si>
    <t>Due diligence, acquisition and integration costs</t>
  </si>
  <si>
    <t>Distributions on other equity instruments</t>
  </si>
  <si>
    <t>Page 25</t>
  </si>
  <si>
    <t>Page 40-42</t>
  </si>
  <si>
    <t>Income tax (expense)/benefit</t>
  </si>
  <si>
    <t>Specific provision to gross impaired assets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</si>
</sst>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_(* #,##0.0_);_(* \(#,##0.0\);_(* &quot;-&quot;_);_(@_)"/>
    <numFmt numFmtId="165" formatCode="_(* #,##0_);_(* \(#,##0\);_(* &quot;-&quot;_);_(@_)"/>
    <numFmt numFmtId="166" formatCode="_(#,##0.0%_);\(#,##0.0%\);_(&quot;-&quot;_)"/>
    <numFmt numFmtId="167" formatCode="_(#,##0.00%_);\(#,##0.00%\);_(&quot;-&quot;_)"/>
    <numFmt numFmtId="168" formatCode="_(* #,##0.00_);_(* \(#,##0.00\);_(* &quot;-&quot;_);_(@_)"/>
    <numFmt numFmtId="169" formatCode="0.0%"/>
    <numFmt numFmtId="170" formatCode="#,##0&quot; bps &quot;;\(#,##0&quot; bps)&quot;;_(* &quot;-&quot;_)"/>
    <numFmt numFmtId="171" formatCode="_(#,##0%_);\(#,##0%\);_(&quot;-&quot;_)"/>
    <numFmt numFmtId="172" formatCode="_(* #,##0_);_(* \(#,##0\);_(* &quot;-&quot;?_);_(@_)"/>
    <numFmt numFmtId="173" formatCode="_(* #,##0.000_);_(* \(#,##0.000\);_(* &quot;-&quot;_);_(@_)"/>
    <numFmt numFmtId="174" formatCode="_(* #,##0.0000_);_(* \(#,##0.0000\);_(* &quot;-&quot;_);_(@_)"/>
    <numFmt numFmtId="175" formatCode="_(* #,##0.0_);_(* \(#,##0.0\);_(* &quot;-&quot;?_);_(@_)"/>
    <numFmt numFmtId="176" formatCode="0.00%;\(0.00%\)"/>
  </numFmts>
  <fonts count="23" x14ac:knownFonts="1"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7"/>
      <color indexed="12"/>
      <name val="Arial"/>
      <family val="2"/>
    </font>
    <font>
      <sz val="8.5"/>
      <name val="Arial"/>
      <family val="2"/>
    </font>
    <font>
      <b/>
      <sz val="9.5"/>
      <color indexed="29"/>
      <name val="Arial"/>
      <family val="2"/>
    </font>
    <font>
      <sz val="7"/>
      <name val="Arial Black"/>
      <family val="2"/>
    </font>
    <font>
      <b/>
      <sz val="7"/>
      <name val="Arial"/>
      <family val="2"/>
    </font>
    <font>
      <sz val="7"/>
      <name val="Arial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i/>
      <sz val="7"/>
      <name val="Arial"/>
      <family val="2"/>
    </font>
    <font>
      <sz val="10"/>
      <color indexed="9"/>
      <name val="Arial"/>
      <family val="2"/>
    </font>
    <font>
      <vertAlign val="superscript"/>
      <sz val="7"/>
      <name val="Arial"/>
      <family val="2"/>
    </font>
    <font>
      <i/>
      <sz val="8.5"/>
      <name val="Arial"/>
      <family val="2"/>
    </font>
    <font>
      <sz val="8"/>
      <name val="Arial"/>
      <family val="2"/>
    </font>
    <font>
      <b/>
      <sz val="8.5"/>
      <name val="Arial"/>
      <family val="2"/>
    </font>
    <font>
      <sz val="7"/>
      <color indexed="10"/>
      <name val="Arial"/>
      <family val="2"/>
    </font>
    <font>
      <sz val="8.5"/>
      <color indexed="8"/>
      <name val="Arial"/>
      <family val="2"/>
    </font>
    <font>
      <b/>
      <sz val="8.5"/>
      <color indexed="8"/>
      <name val="Arial"/>
      <family val="2"/>
    </font>
    <font>
      <i/>
      <sz val="7"/>
      <name val="Arial Black"/>
      <family val="2"/>
    </font>
    <font>
      <b/>
      <sz val="7"/>
      <name val="Arial Black"/>
      <family val="2"/>
    </font>
    <font>
      <b/>
      <sz val="9.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17">
    <xf numFmtId="0" fontId="0" fillId="0" borderId="0" applyProtection="0"/>
    <xf numFmtId="0" fontId="1" fillId="0" borderId="0"/>
    <xf numFmtId="0" fontId="3" fillId="2" borderId="0"/>
    <xf numFmtId="0" fontId="4" fillId="0" borderId="0"/>
    <xf numFmtId="0" fontId="5" fillId="0" borderId="0"/>
    <xf numFmtId="0" fontId="6" fillId="0" borderId="1">
      <alignment horizontal="center"/>
    </xf>
    <xf numFmtId="15" fontId="6" fillId="0" borderId="0">
      <alignment horizontal="right"/>
    </xf>
    <xf numFmtId="0" fontId="6" fillId="0" borderId="1"/>
    <xf numFmtId="0" fontId="6" fillId="0" borderId="1">
      <alignment horizontal="right"/>
    </xf>
    <xf numFmtId="0" fontId="6" fillId="0" borderId="0"/>
    <xf numFmtId="164" fontId="7" fillId="4" borderId="0">
      <alignment horizontal="right"/>
    </xf>
    <xf numFmtId="164" fontId="7" fillId="0" borderId="0">
      <alignment horizontal="right"/>
    </xf>
    <xf numFmtId="0" fontId="8" fillId="0" borderId="0"/>
    <xf numFmtId="165" fontId="8" fillId="4" borderId="0">
      <alignment horizontal="right"/>
    </xf>
    <xf numFmtId="165" fontId="8" fillId="0" borderId="0">
      <alignment horizontal="right"/>
    </xf>
    <xf numFmtId="164" fontId="8" fillId="4" borderId="0">
      <alignment horizontal="right"/>
    </xf>
    <xf numFmtId="164" fontId="8" fillId="0" borderId="0">
      <alignment horizontal="right"/>
    </xf>
    <xf numFmtId="166" fontId="7" fillId="4" borderId="0">
      <alignment horizontal="right"/>
    </xf>
    <xf numFmtId="166" fontId="7" fillId="0" borderId="0">
      <alignment horizontal="right"/>
    </xf>
    <xf numFmtId="0" fontId="8" fillId="0" borderId="1"/>
    <xf numFmtId="165" fontId="8" fillId="4" borderId="1">
      <alignment horizontal="right"/>
    </xf>
    <xf numFmtId="165" fontId="8" fillId="0" borderId="1">
      <alignment horizontal="right"/>
    </xf>
    <xf numFmtId="167" fontId="7" fillId="4" borderId="0">
      <alignment horizontal="right"/>
    </xf>
    <xf numFmtId="167" fontId="7" fillId="0" borderId="0">
      <alignment horizontal="right"/>
    </xf>
    <xf numFmtId="165" fontId="7" fillId="4" borderId="0">
      <alignment horizontal="right"/>
    </xf>
    <xf numFmtId="165" fontId="7" fillId="0" borderId="0">
      <alignment horizontal="right"/>
    </xf>
    <xf numFmtId="168" fontId="7" fillId="4" borderId="0">
      <alignment horizontal="right"/>
    </xf>
    <xf numFmtId="168" fontId="7" fillId="0" borderId="0">
      <alignment horizontal="right"/>
    </xf>
    <xf numFmtId="0" fontId="9" fillId="0" borderId="0">
      <alignment vertical="top"/>
      <protection locked="0"/>
    </xf>
    <xf numFmtId="0" fontId="10" fillId="0" borderId="0">
      <alignment vertical="top" wrapText="1"/>
      <protection locked="0"/>
    </xf>
    <xf numFmtId="0" fontId="3" fillId="0" borderId="0"/>
    <xf numFmtId="0" fontId="6" fillId="0" borderId="0">
      <alignment horizontal="center"/>
    </xf>
    <xf numFmtId="0" fontId="6" fillId="0" borderId="1">
      <alignment horizontal="center"/>
    </xf>
    <xf numFmtId="0" fontId="8" fillId="0" borderId="0">
      <alignment horizontal="center"/>
    </xf>
    <xf numFmtId="165" fontId="7" fillId="4" borderId="1">
      <alignment horizontal="right"/>
    </xf>
    <xf numFmtId="0" fontId="8" fillId="0" borderId="1">
      <alignment horizontal="center"/>
    </xf>
    <xf numFmtId="0" fontId="6" fillId="5" borderId="3"/>
    <xf numFmtId="165" fontId="7" fillId="5" borderId="3">
      <alignment horizontal="right"/>
    </xf>
    <xf numFmtId="165" fontId="8" fillId="5" borderId="3">
      <alignment horizontal="right"/>
    </xf>
    <xf numFmtId="0" fontId="8" fillId="5" borderId="3">
      <alignment horizontal="center"/>
    </xf>
    <xf numFmtId="0" fontId="11" fillId="0" borderId="0"/>
    <xf numFmtId="0" fontId="6" fillId="0" borderId="3"/>
    <xf numFmtId="165" fontId="7" fillId="4" borderId="3">
      <alignment horizontal="right"/>
    </xf>
    <xf numFmtId="165" fontId="8" fillId="0" borderId="3">
      <alignment horizontal="right"/>
    </xf>
    <xf numFmtId="0" fontId="8" fillId="0" borderId="3">
      <alignment horizontal="center"/>
    </xf>
    <xf numFmtId="164" fontId="8" fillId="0" borderId="1">
      <alignment horizontal="right"/>
    </xf>
    <xf numFmtId="164" fontId="8" fillId="5" borderId="3">
      <alignment horizontal="right"/>
    </xf>
    <xf numFmtId="164" fontId="7" fillId="4" borderId="1">
      <alignment horizontal="right"/>
    </xf>
    <xf numFmtId="167" fontId="8" fillId="0" borderId="0">
      <alignment horizontal="right"/>
    </xf>
    <xf numFmtId="170" fontId="8" fillId="0" borderId="0">
      <alignment horizontal="right"/>
    </xf>
    <xf numFmtId="166" fontId="8" fillId="0" borderId="0">
      <alignment horizontal="right"/>
    </xf>
    <xf numFmtId="0" fontId="14" fillId="0" borderId="0"/>
    <xf numFmtId="164" fontId="8" fillId="0" borderId="3">
      <alignment horizontal="right"/>
    </xf>
    <xf numFmtId="171" fontId="8" fillId="0" borderId="1">
      <alignment horizontal="right"/>
    </xf>
    <xf numFmtId="0" fontId="16" fillId="0" borderId="1"/>
    <xf numFmtId="0" fontId="2" fillId="0" borderId="0"/>
    <xf numFmtId="0" fontId="2" fillId="0" borderId="0">
      <alignment vertical="top"/>
    </xf>
    <xf numFmtId="0" fontId="17" fillId="2" borderId="0"/>
    <xf numFmtId="0" fontId="18" fillId="0" borderId="0"/>
    <xf numFmtId="0" fontId="19" fillId="0" borderId="0"/>
    <xf numFmtId="0" fontId="8" fillId="0" borderId="1"/>
    <xf numFmtId="0" fontId="6" fillId="4" borderId="3"/>
    <xf numFmtId="0" fontId="8" fillId="0" borderId="3"/>
    <xf numFmtId="0" fontId="8" fillId="5" borderId="3"/>
    <xf numFmtId="0" fontId="8" fillId="4" borderId="3"/>
    <xf numFmtId="0" fontId="6" fillId="0" borderId="3"/>
    <xf numFmtId="0" fontId="8" fillId="0" borderId="6"/>
    <xf numFmtId="0" fontId="11" fillId="0" borderId="0"/>
    <xf numFmtId="0" fontId="8" fillId="0" borderId="6"/>
    <xf numFmtId="0" fontId="8" fillId="0" borderId="0">
      <alignment horizontal="right"/>
    </xf>
    <xf numFmtId="0" fontId="6" fillId="0" borderId="0"/>
    <xf numFmtId="0" fontId="8" fillId="0" borderId="1">
      <alignment horizontal="right"/>
    </xf>
    <xf numFmtId="0" fontId="6" fillId="0" borderId="0"/>
    <xf numFmtId="0" fontId="6" fillId="0" borderId="3"/>
    <xf numFmtId="0" fontId="6" fillId="0" borderId="4"/>
    <xf numFmtId="0" fontId="6" fillId="0" borderId="6"/>
    <xf numFmtId="0" fontId="6" fillId="4" borderId="3"/>
    <xf numFmtId="0" fontId="6" fillId="0" borderId="6"/>
    <xf numFmtId="0" fontId="20" fillId="0" borderId="0"/>
    <xf numFmtId="0" fontId="6" fillId="0" borderId="0">
      <alignment horizontal="right"/>
    </xf>
    <xf numFmtId="0" fontId="6" fillId="0" borderId="1">
      <alignment horizontal="right"/>
    </xf>
    <xf numFmtId="0" fontId="6" fillId="6" borderId="0">
      <alignment horizontal="right"/>
    </xf>
    <xf numFmtId="0" fontId="6" fillId="0" borderId="1">
      <alignment horizontal="right"/>
    </xf>
    <xf numFmtId="0" fontId="6" fillId="0" borderId="0">
      <alignment horizontal="left"/>
    </xf>
    <xf numFmtId="0" fontId="6" fillId="0" borderId="1">
      <alignment horizontal="left"/>
    </xf>
    <xf numFmtId="0" fontId="6" fillId="4" borderId="0">
      <alignment horizontal="right"/>
    </xf>
    <xf numFmtId="0" fontId="6" fillId="0" borderId="1">
      <alignment horizontal="left"/>
    </xf>
    <xf numFmtId="0" fontId="6" fillId="4" borderId="1">
      <alignment horizontal="right"/>
    </xf>
    <xf numFmtId="0" fontId="6" fillId="4" borderId="0">
      <alignment horizontal="right"/>
    </xf>
    <xf numFmtId="0" fontId="6" fillId="4" borderId="1">
      <alignment horizontal="right"/>
    </xf>
    <xf numFmtId="0" fontId="6" fillId="7" borderId="0">
      <alignment horizontal="centerContinuous"/>
    </xf>
    <xf numFmtId="0" fontId="6" fillId="0" borderId="1"/>
    <xf numFmtId="0" fontId="6" fillId="0" borderId="0"/>
    <xf numFmtId="0" fontId="6" fillId="0" borderId="0">
      <alignment horizontal="right"/>
    </xf>
    <xf numFmtId="164" fontId="8" fillId="8" borderId="1">
      <alignment horizontal="right"/>
    </xf>
    <xf numFmtId="172" fontId="7" fillId="4" borderId="0"/>
    <xf numFmtId="165" fontId="7" fillId="4" borderId="0"/>
    <xf numFmtId="165" fontId="7" fillId="4" borderId="1"/>
    <xf numFmtId="170" fontId="7" fillId="4" borderId="1">
      <alignment horizontal="right"/>
    </xf>
    <xf numFmtId="165" fontId="7" fillId="4" borderId="3"/>
    <xf numFmtId="170" fontId="7" fillId="4" borderId="3">
      <alignment horizontal="right"/>
    </xf>
    <xf numFmtId="170" fontId="7" fillId="4" borderId="0">
      <alignment horizontal="right"/>
    </xf>
    <xf numFmtId="165" fontId="7" fillId="4" borderId="6">
      <alignment horizontal="right"/>
    </xf>
    <xf numFmtId="165" fontId="7" fillId="4" borderId="0"/>
    <xf numFmtId="165" fontId="7" fillId="4" borderId="1">
      <alignment vertical="center"/>
    </xf>
    <xf numFmtId="165" fontId="7" fillId="4" borderId="6"/>
    <xf numFmtId="165" fontId="8" fillId="4" borderId="5">
      <alignment horizontal="right"/>
    </xf>
    <xf numFmtId="165" fontId="8" fillId="4" borderId="3">
      <alignment vertical="center"/>
    </xf>
    <xf numFmtId="165" fontId="8" fillId="4" borderId="0"/>
    <xf numFmtId="165" fontId="7" fillId="4" borderId="2" applyBorder="0">
      <alignment vertical="center"/>
    </xf>
    <xf numFmtId="165" fontId="8" fillId="0" borderId="3">
      <alignment vertical="center"/>
    </xf>
    <xf numFmtId="164" fontId="7" fillId="4" borderId="3">
      <alignment horizontal="right"/>
    </xf>
    <xf numFmtId="164" fontId="7" fillId="5" borderId="3">
      <alignment horizontal="right"/>
    </xf>
    <xf numFmtId="165" fontId="7" fillId="0" borderId="0"/>
    <xf numFmtId="164" fontId="7" fillId="4" borderId="6">
      <alignment horizontal="right"/>
    </xf>
    <xf numFmtId="165" fontId="7" fillId="0" borderId="1"/>
    <xf numFmtId="168" fontId="7" fillId="4" borderId="1">
      <alignment horizontal="right"/>
    </xf>
    <xf numFmtId="168" fontId="7" fillId="4" borderId="3">
      <alignment horizontal="right"/>
    </xf>
    <xf numFmtId="168" fontId="7" fillId="5" borderId="3">
      <alignment horizontal="right"/>
    </xf>
    <xf numFmtId="168" fontId="7" fillId="4" borderId="6">
      <alignment horizontal="right"/>
    </xf>
    <xf numFmtId="168" fontId="8" fillId="4" borderId="0">
      <alignment horizontal="right"/>
    </xf>
    <xf numFmtId="173" fontId="7" fillId="4" borderId="0">
      <alignment horizontal="right"/>
    </xf>
    <xf numFmtId="174" fontId="7" fillId="4" borderId="0">
      <alignment horizontal="right"/>
    </xf>
    <xf numFmtId="174" fontId="7" fillId="4" borderId="1">
      <alignment horizontal="right"/>
    </xf>
    <xf numFmtId="165" fontId="8" fillId="0" borderId="0"/>
    <xf numFmtId="165" fontId="8" fillId="0" borderId="1"/>
    <xf numFmtId="170" fontId="8" fillId="0" borderId="1">
      <alignment horizontal="right"/>
    </xf>
    <xf numFmtId="165" fontId="8" fillId="4" borderId="3"/>
    <xf numFmtId="170" fontId="8" fillId="0" borderId="3">
      <alignment horizontal="right"/>
    </xf>
    <xf numFmtId="165" fontId="8" fillId="4" borderId="3">
      <alignment horizontal="right"/>
    </xf>
    <xf numFmtId="165" fontId="8" fillId="0" borderId="6">
      <alignment horizontal="right"/>
    </xf>
    <xf numFmtId="172" fontId="8" fillId="0" borderId="3"/>
    <xf numFmtId="165" fontId="8" fillId="4" borderId="5"/>
    <xf numFmtId="165" fontId="8" fillId="0" borderId="0"/>
    <xf numFmtId="165" fontId="8" fillId="4" borderId="0"/>
    <xf numFmtId="165" fontId="7" fillId="0" borderId="1">
      <alignment horizontal="right"/>
    </xf>
    <xf numFmtId="165" fontId="8" fillId="0" borderId="6"/>
    <xf numFmtId="165" fontId="8" fillId="4" borderId="1"/>
    <xf numFmtId="165" fontId="7" fillId="0" borderId="5">
      <alignment horizontal="right"/>
    </xf>
    <xf numFmtId="165" fontId="8" fillId="0" borderId="3"/>
    <xf numFmtId="165" fontId="8" fillId="0" borderId="0"/>
    <xf numFmtId="165" fontId="7" fillId="0" borderId="3"/>
    <xf numFmtId="165" fontId="8" fillId="4" borderId="0"/>
    <xf numFmtId="164" fontId="8" fillId="0" borderId="6">
      <alignment horizontal="right"/>
    </xf>
    <xf numFmtId="165" fontId="8" fillId="4" borderId="1"/>
    <xf numFmtId="168" fontId="8" fillId="0" borderId="0">
      <alignment horizontal="right"/>
    </xf>
    <xf numFmtId="168" fontId="8" fillId="0" borderId="1">
      <alignment horizontal="right"/>
    </xf>
    <xf numFmtId="168" fontId="8" fillId="0" borderId="3">
      <alignment horizontal="right"/>
    </xf>
    <xf numFmtId="168" fontId="8" fillId="5" borderId="3">
      <alignment horizontal="right"/>
    </xf>
    <xf numFmtId="168" fontId="8" fillId="0" borderId="6">
      <alignment horizontal="right"/>
    </xf>
    <xf numFmtId="173" fontId="8" fillId="0" borderId="0">
      <alignment horizontal="right"/>
    </xf>
    <xf numFmtId="165" fontId="7" fillId="0" borderId="3">
      <alignment horizontal="right"/>
    </xf>
    <xf numFmtId="174" fontId="8" fillId="0" borderId="0">
      <alignment horizontal="right"/>
    </xf>
    <xf numFmtId="174" fontId="8" fillId="0" borderId="1">
      <alignment horizontal="right"/>
    </xf>
    <xf numFmtId="175" fontId="8" fillId="0" borderId="0">
      <alignment horizontal="right"/>
    </xf>
    <xf numFmtId="166" fontId="7" fillId="4" borderId="1">
      <alignment horizontal="right"/>
    </xf>
    <xf numFmtId="175" fontId="8" fillId="0" borderId="1">
      <alignment horizontal="right"/>
    </xf>
    <xf numFmtId="166" fontId="21" fillId="4" borderId="3">
      <alignment horizontal="right"/>
    </xf>
    <xf numFmtId="175" fontId="8" fillId="4" borderId="3">
      <alignment horizontal="right"/>
    </xf>
    <xf numFmtId="166" fontId="7" fillId="5" borderId="3">
      <alignment horizontal="right"/>
    </xf>
    <xf numFmtId="166" fontId="7" fillId="4" borderId="6">
      <alignment horizontal="right"/>
    </xf>
    <xf numFmtId="175" fontId="8" fillId="0" borderId="3">
      <alignment horizontal="right"/>
    </xf>
    <xf numFmtId="172" fontId="8" fillId="0" borderId="0">
      <alignment horizontal="right"/>
    </xf>
    <xf numFmtId="167" fontId="7" fillId="4" borderId="1">
      <alignment horizontal="right"/>
    </xf>
    <xf numFmtId="167" fontId="7" fillId="4" borderId="3">
      <alignment horizontal="right"/>
    </xf>
    <xf numFmtId="167" fontId="7" fillId="5" borderId="3">
      <alignment horizontal="right"/>
    </xf>
    <xf numFmtId="167" fontId="7" fillId="4" borderId="6">
      <alignment horizontal="right"/>
    </xf>
    <xf numFmtId="166" fontId="8" fillId="4" borderId="0">
      <alignment horizontal="right"/>
    </xf>
    <xf numFmtId="167" fontId="8" fillId="4" borderId="0">
      <alignment horizontal="right"/>
    </xf>
    <xf numFmtId="171" fontId="7" fillId="4" borderId="0">
      <alignment horizontal="right"/>
    </xf>
    <xf numFmtId="171" fontId="7" fillId="4" borderId="1">
      <alignment horizontal="right"/>
    </xf>
    <xf numFmtId="10" fontId="7" fillId="4" borderId="0"/>
    <xf numFmtId="169" fontId="7" fillId="4" borderId="0"/>
    <xf numFmtId="166" fontId="8" fillId="0" borderId="1">
      <alignment horizontal="right"/>
    </xf>
    <xf numFmtId="10" fontId="8" fillId="0" borderId="0"/>
    <xf numFmtId="166" fontId="8" fillId="0" borderId="3">
      <alignment horizontal="right"/>
    </xf>
    <xf numFmtId="166" fontId="8" fillId="5" borderId="3">
      <alignment horizontal="right"/>
    </xf>
    <xf numFmtId="166" fontId="8" fillId="4" borderId="3">
      <alignment horizontal="right"/>
    </xf>
    <xf numFmtId="166" fontId="8" fillId="0" borderId="6">
      <alignment horizontal="right"/>
    </xf>
    <xf numFmtId="169" fontId="8" fillId="0" borderId="0"/>
    <xf numFmtId="10" fontId="7" fillId="4" borderId="0" applyFont="0" applyFill="0" applyBorder="0">
      <alignment vertical="center"/>
    </xf>
    <xf numFmtId="167" fontId="8" fillId="0" borderId="1">
      <alignment horizontal="right"/>
    </xf>
    <xf numFmtId="176" fontId="8" fillId="0" borderId="0" applyNumberFormat="0" applyFont="0" applyBorder="0">
      <alignment vertical="center"/>
    </xf>
    <xf numFmtId="167" fontId="8" fillId="0" borderId="3">
      <alignment horizontal="right"/>
    </xf>
    <xf numFmtId="10" fontId="7" fillId="4" borderId="4" applyBorder="0">
      <alignment vertical="center"/>
    </xf>
    <xf numFmtId="10" fontId="7" fillId="4" borderId="4" applyBorder="0">
      <alignment vertical="center"/>
    </xf>
    <xf numFmtId="167" fontId="8" fillId="5" borderId="3">
      <alignment horizontal="right"/>
    </xf>
    <xf numFmtId="167" fontId="8" fillId="0" borderId="6">
      <alignment horizontal="right"/>
    </xf>
    <xf numFmtId="10" fontId="8" fillId="0" borderId="4" applyBorder="0">
      <alignment vertical="center"/>
    </xf>
    <xf numFmtId="10" fontId="8" fillId="4" borderId="3">
      <alignment horizontal="right"/>
    </xf>
    <xf numFmtId="10" fontId="8" fillId="4" borderId="3">
      <alignment horizontal="right"/>
    </xf>
    <xf numFmtId="10" fontId="7" fillId="4" borderId="3">
      <alignment horizontal="right"/>
    </xf>
    <xf numFmtId="171" fontId="8" fillId="0" borderId="0">
      <alignment horizontal="right"/>
    </xf>
    <xf numFmtId="164" fontId="8" fillId="8" borderId="0">
      <alignment horizontal="right"/>
    </xf>
    <xf numFmtId="164" fontId="8" fillId="0" borderId="0">
      <alignment horizontal="right"/>
    </xf>
    <xf numFmtId="0" fontId="21" fillId="0" borderId="1">
      <alignment horizontal="center"/>
    </xf>
    <xf numFmtId="0" fontId="6" fillId="0" borderId="3">
      <alignment horizontal="center"/>
    </xf>
    <xf numFmtId="0" fontId="21" fillId="0" borderId="0">
      <alignment horizontal="center"/>
    </xf>
    <xf numFmtId="0" fontId="6" fillId="0" borderId="6">
      <alignment horizontal="center"/>
    </xf>
    <xf numFmtId="0" fontId="8" fillId="0" borderId="6">
      <alignment horizontal="center"/>
    </xf>
    <xf numFmtId="0" fontId="7" fillId="0" borderId="0">
      <alignment horizontal="center"/>
    </xf>
    <xf numFmtId="0" fontId="7" fillId="0" borderId="1">
      <alignment horizontal="center"/>
    </xf>
    <xf numFmtId="0" fontId="7" fillId="0" borderId="3">
      <alignment horizontal="center"/>
    </xf>
    <xf numFmtId="0" fontId="7" fillId="0" borderId="6">
      <alignment horizontal="center"/>
    </xf>
    <xf numFmtId="0" fontId="6" fillId="0" borderId="1"/>
    <xf numFmtId="0" fontId="6" fillId="0" borderId="0"/>
    <xf numFmtId="0" fontId="6" fillId="6" borderId="1"/>
    <xf numFmtId="0" fontId="6" fillId="6" borderId="5"/>
    <xf numFmtId="0" fontId="6" fillId="6" borderId="3">
      <alignment vertical="center"/>
    </xf>
    <xf numFmtId="0" fontId="6" fillId="6" borderId="3">
      <alignment vertical="center"/>
    </xf>
    <xf numFmtId="0" fontId="1" fillId="0" borderId="0"/>
    <xf numFmtId="0" fontId="16" fillId="0" borderId="0"/>
    <xf numFmtId="0" fontId="22" fillId="0" borderId="0"/>
    <xf numFmtId="0" fontId="14" fillId="0" borderId="0"/>
    <xf numFmtId="164" fontId="8" fillId="0" borderId="3">
      <alignment horizontal="right"/>
    </xf>
    <xf numFmtId="164" fontId="8" fillId="0" borderId="1">
      <alignment horizontal="right"/>
    </xf>
    <xf numFmtId="164" fontId="8" fillId="8" borderId="0">
      <alignment horizontal="right"/>
    </xf>
  </cellStyleXfs>
  <cellXfs count="170">
    <xf numFmtId="0" fontId="0" fillId="0" borderId="0" xfId="0"/>
    <xf numFmtId="0" fontId="1" fillId="0" borderId="0" xfId="1"/>
    <xf numFmtId="0" fontId="0" fillId="3" borderId="0" xfId="0" applyFill="1"/>
    <xf numFmtId="0" fontId="4" fillId="0" borderId="0" xfId="3"/>
    <xf numFmtId="0" fontId="5" fillId="0" borderId="0" xfId="4"/>
    <xf numFmtId="15" fontId="6" fillId="0" borderId="0" xfId="6">
      <alignment horizontal="right"/>
    </xf>
    <xf numFmtId="0" fontId="6" fillId="0" borderId="1" xfId="8">
      <alignment horizontal="right"/>
    </xf>
    <xf numFmtId="164" fontId="7" fillId="4" borderId="0" xfId="10">
      <alignment horizontal="right"/>
    </xf>
    <xf numFmtId="164" fontId="7" fillId="0" borderId="0" xfId="11">
      <alignment horizontal="right"/>
    </xf>
    <xf numFmtId="165" fontId="8" fillId="4" borderId="0" xfId="13">
      <alignment horizontal="right"/>
    </xf>
    <xf numFmtId="165" fontId="8" fillId="0" borderId="0" xfId="14">
      <alignment horizontal="right"/>
    </xf>
    <xf numFmtId="165" fontId="8" fillId="4" borderId="1" xfId="13" applyBorder="1">
      <alignment horizontal="right"/>
    </xf>
    <xf numFmtId="165" fontId="8" fillId="0" borderId="1" xfId="14" applyBorder="1">
      <alignment horizontal="right"/>
    </xf>
    <xf numFmtId="165" fontId="8" fillId="4" borderId="0" xfId="13" applyBorder="1">
      <alignment horizontal="right"/>
    </xf>
    <xf numFmtId="165" fontId="8" fillId="0" borderId="0" xfId="14" applyFont="1" applyBorder="1">
      <alignment horizontal="right"/>
    </xf>
    <xf numFmtId="165" fontId="8" fillId="0" borderId="0" xfId="14" applyBorder="1">
      <alignment horizontal="right"/>
    </xf>
    <xf numFmtId="165" fontId="8" fillId="0" borderId="1" xfId="14" applyFont="1" applyBorder="1">
      <alignment horizontal="right"/>
    </xf>
    <xf numFmtId="164" fontId="8" fillId="4" borderId="0" xfId="15" applyFont="1">
      <alignment horizontal="right"/>
    </xf>
    <xf numFmtId="164" fontId="8" fillId="0" borderId="0" xfId="16" applyFont="1">
      <alignment horizontal="right"/>
    </xf>
    <xf numFmtId="164" fontId="8" fillId="4" borderId="0" xfId="15">
      <alignment horizontal="right"/>
    </xf>
    <xf numFmtId="164" fontId="8" fillId="0" borderId="0" xfId="16">
      <alignment horizontal="right"/>
    </xf>
    <xf numFmtId="166" fontId="7" fillId="4" borderId="0" xfId="17">
      <alignment horizontal="right"/>
    </xf>
    <xf numFmtId="166" fontId="7" fillId="0" borderId="0" xfId="18">
      <alignment horizontal="right"/>
    </xf>
    <xf numFmtId="165" fontId="8" fillId="4" borderId="1" xfId="20">
      <alignment horizontal="right"/>
    </xf>
    <xf numFmtId="165" fontId="8" fillId="0" borderId="1" xfId="21">
      <alignment horizontal="right"/>
    </xf>
    <xf numFmtId="0" fontId="6" fillId="0" borderId="1" xfId="7"/>
    <xf numFmtId="167" fontId="7" fillId="4" borderId="0" xfId="22">
      <alignment horizontal="right"/>
    </xf>
    <xf numFmtId="167" fontId="7" fillId="0" borderId="0" xfId="23">
      <alignment horizontal="right"/>
    </xf>
    <xf numFmtId="165" fontId="7" fillId="4" borderId="0" xfId="24">
      <alignment horizontal="right"/>
    </xf>
    <xf numFmtId="165" fontId="7" fillId="0" borderId="0" xfId="25">
      <alignment horizontal="right"/>
    </xf>
    <xf numFmtId="168" fontId="7" fillId="4" borderId="0" xfId="26">
      <alignment horizontal="right"/>
    </xf>
    <xf numFmtId="168" fontId="7" fillId="0" borderId="0" xfId="27">
      <alignment horizontal="right"/>
    </xf>
    <xf numFmtId="0" fontId="9" fillId="0" borderId="0" xfId="28">
      <alignment vertical="top"/>
      <protection locked="0"/>
    </xf>
    <xf numFmtId="15" fontId="6" fillId="0" borderId="0" xfId="6" applyAlignment="1">
      <alignment horizontal="center"/>
    </xf>
    <xf numFmtId="0" fontId="8" fillId="0" borderId="0" xfId="33" applyFont="1">
      <alignment horizontal="center"/>
    </xf>
    <xf numFmtId="0" fontId="8" fillId="0" borderId="0" xfId="33">
      <alignment horizontal="center"/>
    </xf>
    <xf numFmtId="165" fontId="7" fillId="4" borderId="1" xfId="34">
      <alignment horizontal="right"/>
    </xf>
    <xf numFmtId="0" fontId="8" fillId="0" borderId="1" xfId="33" applyFont="1" applyBorder="1">
      <alignment horizontal="center"/>
    </xf>
    <xf numFmtId="0" fontId="8" fillId="0" borderId="1" xfId="35">
      <alignment horizontal="center"/>
    </xf>
    <xf numFmtId="165" fontId="7" fillId="5" borderId="3" xfId="37">
      <alignment horizontal="right"/>
    </xf>
    <xf numFmtId="165" fontId="8" fillId="5" borderId="3" xfId="38">
      <alignment horizontal="right"/>
    </xf>
    <xf numFmtId="0" fontId="8" fillId="5" borderId="3" xfId="39">
      <alignment horizontal="center"/>
    </xf>
    <xf numFmtId="165" fontId="7" fillId="4" borderId="3" xfId="42">
      <alignment horizontal="right"/>
    </xf>
    <xf numFmtId="165" fontId="8" fillId="0" borderId="3" xfId="43">
      <alignment horizontal="right"/>
    </xf>
    <xf numFmtId="0" fontId="8" fillId="0" borderId="3" xfId="44">
      <alignment horizontal="center"/>
    </xf>
    <xf numFmtId="165" fontId="7" fillId="3" borderId="0" xfId="24" applyFill="1">
      <alignment horizontal="right"/>
    </xf>
    <xf numFmtId="165" fontId="8" fillId="3" borderId="0" xfId="14" applyFill="1">
      <alignment horizontal="right"/>
    </xf>
    <xf numFmtId="0" fontId="8" fillId="3" borderId="0" xfId="33" applyFill="1">
      <alignment horizontal="center"/>
    </xf>
    <xf numFmtId="0" fontId="8" fillId="0" borderId="1" xfId="35" applyFont="1">
      <alignment horizontal="center"/>
    </xf>
    <xf numFmtId="165" fontId="7" fillId="4" borderId="0" xfId="34" applyBorder="1">
      <alignment horizontal="right"/>
    </xf>
    <xf numFmtId="165" fontId="8" fillId="0" borderId="0" xfId="21" applyBorder="1">
      <alignment horizontal="right"/>
    </xf>
    <xf numFmtId="0" fontId="8" fillId="0" borderId="0" xfId="35" applyBorder="1">
      <alignment horizontal="center"/>
    </xf>
    <xf numFmtId="165" fontId="7" fillId="4" borderId="1" xfId="34" applyBorder="1">
      <alignment horizontal="right"/>
    </xf>
    <xf numFmtId="165" fontId="8" fillId="0" borderId="1" xfId="21" applyBorder="1">
      <alignment horizontal="right"/>
    </xf>
    <xf numFmtId="0" fontId="5" fillId="0" borderId="0" xfId="4" applyFont="1"/>
    <xf numFmtId="0" fontId="12" fillId="0" borderId="0" xfId="0" applyFont="1"/>
    <xf numFmtId="164" fontId="8" fillId="0" borderId="1" xfId="45">
      <alignment horizontal="right"/>
    </xf>
    <xf numFmtId="164" fontId="8" fillId="5" borderId="3" xfId="46">
      <alignment horizontal="right"/>
    </xf>
    <xf numFmtId="169" fontId="0" fillId="0" borderId="0" xfId="0" applyNumberFormat="1"/>
    <xf numFmtId="164" fontId="7" fillId="4" borderId="1" xfId="47">
      <alignment horizontal="right"/>
    </xf>
    <xf numFmtId="167" fontId="8" fillId="0" borderId="0" xfId="48">
      <alignment horizontal="right"/>
    </xf>
    <xf numFmtId="170" fontId="8" fillId="0" borderId="0" xfId="49">
      <alignment horizontal="right"/>
    </xf>
    <xf numFmtId="166" fontId="8" fillId="0" borderId="0" xfId="50">
      <alignment horizontal="right"/>
    </xf>
    <xf numFmtId="164" fontId="8" fillId="0" borderId="1" xfId="16" applyBorder="1">
      <alignment horizontal="right"/>
    </xf>
    <xf numFmtId="0" fontId="0" fillId="0" borderId="0" xfId="0" quotePrefix="1"/>
    <xf numFmtId="0" fontId="0" fillId="0" borderId="0" xfId="0"/>
    <xf numFmtId="0" fontId="14" fillId="0" borderId="0" xfId="51"/>
    <xf numFmtId="165" fontId="7" fillId="4" borderId="0" xfId="24" applyNumberFormat="1">
      <alignment horizontal="right"/>
    </xf>
    <xf numFmtId="165" fontId="7" fillId="4" borderId="1" xfId="34" applyNumberFormat="1">
      <alignment horizontal="right"/>
    </xf>
    <xf numFmtId="164" fontId="8" fillId="0" borderId="1" xfId="45" applyFont="1">
      <alignment horizontal="right"/>
    </xf>
    <xf numFmtId="0" fontId="0" fillId="0" borderId="0" xfId="0" applyFill="1"/>
    <xf numFmtId="0" fontId="15" fillId="0" borderId="0" xfId="0" applyFont="1"/>
    <xf numFmtId="164" fontId="7" fillId="4" borderId="0" xfId="10" applyFont="1">
      <alignment horizontal="right"/>
    </xf>
    <xf numFmtId="10" fontId="0" fillId="0" borderId="0" xfId="0" applyNumberFormat="1" applyFont="1"/>
    <xf numFmtId="164" fontId="8" fillId="0" borderId="3" xfId="52">
      <alignment horizontal="right"/>
    </xf>
    <xf numFmtId="0" fontId="11" fillId="0" borderId="0" xfId="40"/>
    <xf numFmtId="164" fontId="7" fillId="4" borderId="1" xfId="47" applyFont="1">
      <alignment horizontal="right"/>
    </xf>
    <xf numFmtId="14" fontId="0" fillId="0" borderId="0" xfId="0" applyNumberFormat="1"/>
    <xf numFmtId="165" fontId="8" fillId="0" borderId="0" xfId="14" applyNumberFormat="1">
      <alignment horizontal="right"/>
    </xf>
    <xf numFmtId="164" fontId="8" fillId="0" borderId="0" xfId="16" applyNumberFormat="1">
      <alignment horizontal="right"/>
    </xf>
    <xf numFmtId="0" fontId="10" fillId="0" borderId="0" xfId="29" applyFont="1" applyAlignment="1">
      <alignment vertical="top" wrapText="1"/>
      <protection locked="0"/>
    </xf>
    <xf numFmtId="0" fontId="9" fillId="0" borderId="0" xfId="28" quotePrefix="1" applyFont="1">
      <alignment vertical="top"/>
      <protection locked="0"/>
    </xf>
    <xf numFmtId="0" fontId="10" fillId="0" borderId="0" xfId="29" applyAlignment="1">
      <alignment vertical="top" wrapText="1"/>
      <protection locked="0"/>
    </xf>
    <xf numFmtId="0" fontId="8" fillId="0" borderId="0" xfId="19" applyFont="1" applyBorder="1" applyAlignment="1">
      <alignment horizontal="left"/>
    </xf>
    <xf numFmtId="171" fontId="8" fillId="0" borderId="0" xfId="53" applyBorder="1">
      <alignment horizontal="right"/>
    </xf>
    <xf numFmtId="0" fontId="0" fillId="0" borderId="0" xfId="0" applyBorder="1"/>
    <xf numFmtId="0" fontId="6" fillId="0" borderId="1" xfId="8" applyFont="1">
      <alignment horizontal="right"/>
    </xf>
    <xf numFmtId="0" fontId="2" fillId="0" borderId="0" xfId="0" applyFont="1" applyAlignment="1"/>
    <xf numFmtId="0" fontId="2" fillId="0" borderId="0" xfId="0" applyFont="1" applyFill="1" applyAlignment="1"/>
    <xf numFmtId="0" fontId="8" fillId="0" borderId="0" xfId="0" applyFont="1" applyAlignment="1"/>
    <xf numFmtId="0" fontId="8" fillId="0" borderId="0" xfId="0" applyFont="1" applyFill="1" applyBorder="1" applyAlignment="1"/>
    <xf numFmtId="0" fontId="15" fillId="0" borderId="0" xfId="0" applyFont="1" applyFill="1" applyBorder="1" applyAlignment="1"/>
    <xf numFmtId="0" fontId="6" fillId="0" borderId="1" xfId="5" applyAlignment="1">
      <alignment horizontal="center"/>
    </xf>
    <xf numFmtId="165" fontId="7" fillId="4" borderId="1" xfId="24" applyBorder="1">
      <alignment horizontal="right"/>
    </xf>
    <xf numFmtId="165" fontId="7" fillId="4" borderId="1" xfId="24" applyFont="1" applyBorder="1">
      <alignment horizontal="right"/>
    </xf>
    <xf numFmtId="164" fontId="7" fillId="4" borderId="1" xfId="10" applyBorder="1">
      <alignment horizontal="right"/>
    </xf>
    <xf numFmtId="0" fontId="6" fillId="0" borderId="1" xfId="5" applyAlignment="1">
      <alignment horizontal="right"/>
    </xf>
    <xf numFmtId="15" fontId="6" fillId="0" borderId="1" xfId="8" applyNumberFormat="1">
      <alignment horizontal="right"/>
    </xf>
    <xf numFmtId="10" fontId="7" fillId="4" borderId="0" xfId="24" applyNumberFormat="1">
      <alignment horizontal="right"/>
    </xf>
    <xf numFmtId="9" fontId="7" fillId="4" borderId="0" xfId="22" applyNumberFormat="1">
      <alignment horizontal="right"/>
    </xf>
    <xf numFmtId="10" fontId="7" fillId="4" borderId="0" xfId="17" applyNumberFormat="1">
      <alignment horizontal="right"/>
    </xf>
    <xf numFmtId="167" fontId="7" fillId="4" borderId="1" xfId="22" applyBorder="1">
      <alignment horizontal="right"/>
    </xf>
    <xf numFmtId="0" fontId="2" fillId="0" borderId="0" xfId="0" applyFont="1" applyFill="1"/>
    <xf numFmtId="0" fontId="2" fillId="0" borderId="0" xfId="0" applyFont="1" applyFill="1" applyBorder="1"/>
    <xf numFmtId="0" fontId="6" fillId="0" borderId="1" xfId="7" applyFill="1"/>
    <xf numFmtId="164" fontId="8" fillId="0" borderId="0" xfId="16" applyFill="1">
      <alignment horizontal="right"/>
    </xf>
    <xf numFmtId="164" fontId="8" fillId="0" borderId="1" xfId="45" applyFill="1">
      <alignment horizontal="right"/>
    </xf>
    <xf numFmtId="0" fontId="6" fillId="0" borderId="0" xfId="7" applyFill="1" applyBorder="1"/>
    <xf numFmtId="164" fontId="8" fillId="0" borderId="0" xfId="16" applyFill="1" applyBorder="1">
      <alignment horizontal="right"/>
    </xf>
    <xf numFmtId="164" fontId="8" fillId="0" borderId="0" xfId="45" applyFill="1" applyBorder="1">
      <alignment horizontal="right"/>
    </xf>
    <xf numFmtId="0" fontId="0" fillId="0" borderId="0" xfId="0" applyFill="1" applyBorder="1"/>
    <xf numFmtId="171" fontId="8" fillId="0" borderId="0" xfId="53" applyFill="1" applyBorder="1">
      <alignment horizontal="right"/>
    </xf>
    <xf numFmtId="0" fontId="0" fillId="0" borderId="0" xfId="0" applyAlignment="1">
      <alignment horizontal="left"/>
    </xf>
    <xf numFmtId="0" fontId="8" fillId="0" borderId="0" xfId="12" applyAlignment="1">
      <alignment horizontal="left"/>
    </xf>
    <xf numFmtId="0" fontId="8" fillId="0" borderId="0" xfId="12" applyAlignment="1">
      <alignment horizontal="left"/>
    </xf>
    <xf numFmtId="0" fontId="8" fillId="0" borderId="1" xfId="19" applyAlignment="1">
      <alignment horizontal="left"/>
    </xf>
    <xf numFmtId="0" fontId="10" fillId="0" borderId="0" xfId="29">
      <alignment vertical="top" wrapText="1"/>
      <protection locked="0"/>
    </xf>
    <xf numFmtId="0" fontId="8" fillId="0" borderId="0" xfId="12" applyFont="1" applyAlignment="1">
      <alignment horizontal="left"/>
    </xf>
    <xf numFmtId="0" fontId="0" fillId="0" borderId="0" xfId="0" applyAlignment="1">
      <alignment horizontal="left"/>
    </xf>
    <xf numFmtId="0" fontId="6" fillId="0" borderId="0" xfId="9" applyAlignment="1">
      <alignment horizontal="left"/>
    </xf>
    <xf numFmtId="0" fontId="6" fillId="0" borderId="0" xfId="9" applyFont="1" applyAlignment="1">
      <alignment horizontal="left"/>
    </xf>
    <xf numFmtId="0" fontId="6" fillId="0" borderId="1" xfId="7" applyAlignment="1">
      <alignment horizontal="left"/>
    </xf>
    <xf numFmtId="0" fontId="6" fillId="0" borderId="2" xfId="9" applyBorder="1" applyAlignment="1">
      <alignment horizontal="left"/>
    </xf>
    <xf numFmtId="0" fontId="0" fillId="0" borderId="2" xfId="0" applyBorder="1"/>
    <xf numFmtId="0" fontId="6" fillId="0" borderId="1" xfId="5" applyAlignment="1">
      <alignment horizontal="center"/>
    </xf>
    <xf numFmtId="0" fontId="8" fillId="0" borderId="2" xfId="12" applyBorder="1" applyAlignment="1">
      <alignment horizontal="left"/>
    </xf>
    <xf numFmtId="0" fontId="8" fillId="0" borderId="1" xfId="19" applyFont="1" applyAlignment="1">
      <alignment horizontal="left"/>
    </xf>
    <xf numFmtId="0" fontId="0" fillId="0" borderId="2" xfId="0" applyBorder="1" applyAlignment="1">
      <alignment horizontal="left"/>
    </xf>
    <xf numFmtId="0" fontId="8" fillId="0" borderId="1" xfId="19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0" xfId="19" applyFont="1" applyBorder="1" applyAlignment="1">
      <alignment horizontal="left"/>
    </xf>
    <xf numFmtId="0" fontId="8" fillId="3" borderId="0" xfId="12" applyFill="1" applyAlignment="1">
      <alignment horizontal="left"/>
    </xf>
    <xf numFmtId="0" fontId="6" fillId="0" borderId="3" xfId="41" applyAlignment="1">
      <alignment horizontal="left"/>
    </xf>
    <xf numFmtId="0" fontId="11" fillId="0" borderId="4" xfId="40" applyFont="1" applyBorder="1" applyAlignment="1">
      <alignment horizontal="left"/>
    </xf>
    <xf numFmtId="0" fontId="6" fillId="5" borderId="3" xfId="36" applyFont="1" applyAlignment="1">
      <alignment horizontal="left"/>
    </xf>
    <xf numFmtId="0" fontId="8" fillId="0" borderId="0" xfId="12" applyBorder="1" applyAlignment="1">
      <alignment horizontal="left"/>
    </xf>
    <xf numFmtId="0" fontId="6" fillId="0" borderId="1" xfId="7" applyFont="1" applyAlignment="1">
      <alignment horizontal="left"/>
    </xf>
    <xf numFmtId="0" fontId="8" fillId="0" borderId="2" xfId="12" applyFont="1" applyBorder="1" applyAlignment="1">
      <alignment horizontal="left"/>
    </xf>
    <xf numFmtId="0" fontId="6" fillId="5" borderId="3" xfId="36" applyAlignment="1">
      <alignment horizontal="left"/>
    </xf>
    <xf numFmtId="0" fontId="0" fillId="0" borderId="4" xfId="0" applyBorder="1" applyAlignment="1">
      <alignment horizontal="left"/>
    </xf>
    <xf numFmtId="0" fontId="6" fillId="0" borderId="1" xfId="8" applyAlignment="1">
      <alignment horizontal="left"/>
    </xf>
    <xf numFmtId="0" fontId="8" fillId="0" borderId="0" xfId="12" quotePrefix="1" applyFont="1" applyAlignment="1">
      <alignment horizontal="left"/>
    </xf>
    <xf numFmtId="0" fontId="8" fillId="0" borderId="1" xfId="12" applyFont="1" applyBorder="1" applyAlignment="1">
      <alignment horizontal="left"/>
    </xf>
    <xf numFmtId="0" fontId="8" fillId="0" borderId="0" xfId="12" applyFont="1" applyAlignment="1">
      <alignment horizontal="left" wrapText="1"/>
    </xf>
    <xf numFmtId="0" fontId="8" fillId="0" borderId="4" xfId="12" applyBorder="1" applyAlignment="1"/>
    <xf numFmtId="0" fontId="8" fillId="0" borderId="1" xfId="19" applyFont="1" applyAlignment="1"/>
    <xf numFmtId="0" fontId="8" fillId="0" borderId="1" xfId="19" applyAlignment="1"/>
    <xf numFmtId="0" fontId="6" fillId="0" borderId="3" xfId="41" applyAlignment="1"/>
    <xf numFmtId="0" fontId="6" fillId="0" borderId="4" xfId="41" applyBorder="1" applyAlignment="1"/>
    <xf numFmtId="0" fontId="0" fillId="0" borderId="4" xfId="0" applyBorder="1" applyAlignment="1"/>
    <xf numFmtId="0" fontId="11" fillId="0" borderId="0" xfId="40" applyAlignment="1">
      <alignment horizontal="left"/>
    </xf>
    <xf numFmtId="0" fontId="6" fillId="0" borderId="2" xfId="9" applyBorder="1" applyAlignment="1"/>
    <xf numFmtId="0" fontId="6" fillId="5" borderId="3" xfId="36" applyAlignment="1"/>
    <xf numFmtId="0" fontId="8" fillId="0" borderId="2" xfId="12" applyBorder="1" applyAlignment="1"/>
    <xf numFmtId="0" fontId="0" fillId="0" borderId="0" xfId="0" applyAlignment="1"/>
    <xf numFmtId="0" fontId="6" fillId="0" borderId="1" xfId="8" applyAlignment="1"/>
    <xf numFmtId="0" fontId="0" fillId="0" borderId="2" xfId="0" applyFill="1" applyBorder="1" applyAlignment="1">
      <alignment horizontal="left"/>
    </xf>
    <xf numFmtId="0" fontId="9" fillId="0" borderId="4" xfId="28" applyBorder="1" applyAlignment="1">
      <alignment horizontal="left" vertical="top"/>
      <protection locked="0"/>
    </xf>
    <xf numFmtId="0" fontId="10" fillId="0" borderId="2" xfId="29" applyFont="1" applyBorder="1">
      <alignment vertical="top" wrapText="1"/>
      <protection locked="0"/>
    </xf>
    <xf numFmtId="0" fontId="8" fillId="0" borderId="0" xfId="12" applyFont="1" applyBorder="1" applyAlignment="1">
      <alignment horizontal="left"/>
    </xf>
    <xf numFmtId="0" fontId="16" fillId="0" borderId="1" xfId="54" applyFont="1" applyAlignment="1">
      <alignment horizontal="left"/>
    </xf>
    <xf numFmtId="0" fontId="8" fillId="0" borderId="5" xfId="12" applyFont="1" applyBorder="1" applyAlignment="1">
      <alignment horizontal="left"/>
    </xf>
    <xf numFmtId="0" fontId="6" fillId="0" borderId="2" xfId="9" applyFont="1" applyBorder="1" applyAlignment="1">
      <alignment horizontal="left"/>
    </xf>
    <xf numFmtId="0" fontId="21" fillId="0" borderId="1" xfId="7" applyFont="1" applyAlignment="1">
      <alignment horizontal="left"/>
    </xf>
    <xf numFmtId="167" fontId="7" fillId="4" borderId="0" xfId="17" applyNumberFormat="1">
      <alignment horizontal="right"/>
    </xf>
    <xf numFmtId="167" fontId="8" fillId="0" borderId="0" xfId="50" applyNumberFormat="1">
      <alignment horizontal="right"/>
    </xf>
    <xf numFmtId="169" fontId="7" fillId="4" borderId="0" xfId="24" applyNumberFormat="1">
      <alignment horizontal="right"/>
    </xf>
    <xf numFmtId="165" fontId="8" fillId="5" borderId="3" xfId="37" applyFont="1">
      <alignment horizontal="right"/>
    </xf>
    <xf numFmtId="0" fontId="8" fillId="0" borderId="1" xfId="19" applyFont="1" applyBorder="1" applyAlignment="1"/>
    <xf numFmtId="0" fontId="8" fillId="0" borderId="0" xfId="12" applyBorder="1" applyAlignment="1"/>
  </cellXfs>
  <cellStyles count="217">
    <cellStyle name="=C:\WINNT35\SYSTEM32\COMMAND.COM" xfId="55"/>
    <cellStyle name="Comma 10 4 3 8" xfId="56"/>
    <cellStyle name="NAB A1 - info" xfId="30"/>
    <cellStyle name="NAB A1a - info" xfId="2"/>
    <cellStyle name="NAB A1b - info" xfId="57"/>
    <cellStyle name="NAB B1 - Body copy" xfId="58"/>
    <cellStyle name="NAB B1a - Body copy,B" xfId="59"/>
    <cellStyle name="NAB FN1 - Footnote" xfId="29"/>
    <cellStyle name="NAB FN1a - Footnote Number" xfId="28"/>
    <cellStyle name="NAB FTB1 - Financial Table Body" xfId="12"/>
    <cellStyle name="NAB FTB1a - Financial Table Body with underline" xfId="60"/>
    <cellStyle name="NAB FTB1a - Financial Table Body,U" xfId="19"/>
    <cellStyle name="NAB FTB1b - Financial Table Body with underline &amp; shading" xfId="61"/>
    <cellStyle name="NAB FTB1b - Financial Table Body,T,BU" xfId="62"/>
    <cellStyle name="NAB FTB1bd - Financial Table Body,DS,T,BU" xfId="63"/>
    <cellStyle name="NAB FTB1bs - Financial Table Body,S,T,BU" xfId="64"/>
    <cellStyle name="NAB FTB1c - Financial Table Body with bold underline" xfId="65"/>
    <cellStyle name="NAB FTB1c - Financial Table Body,BU" xfId="66"/>
    <cellStyle name="NAB FTB1d - Financial Table Body with italic" xfId="67"/>
    <cellStyle name="NAB FTB1d - Financial Table Body,italic" xfId="40"/>
    <cellStyle name="NAB FTB1e - Financial Table Body with bold underline only" xfId="68"/>
    <cellStyle name="NAB FTB1e - Financial Table Body,Right" xfId="69"/>
    <cellStyle name="NAB FTB1f - Financial Table Body" xfId="70"/>
    <cellStyle name="NAB FTB1f - Financial Table Body,Right,U" xfId="71"/>
    <cellStyle name="NAB FTB1g - Financial Table Body bold only" xfId="72"/>
    <cellStyle name="NAB FTB1h - Financial Table Body bold only" xfId="73"/>
    <cellStyle name="NAB FTB1i - Financial Table Body bold with bold top border" xfId="74"/>
    <cellStyle name="NAB FTB1j - Financial Table Body bold with bold underline only" xfId="75"/>
    <cellStyle name="NAB FTBB1 - Financial Table Body,AB" xfId="9"/>
    <cellStyle name="NAB FTBB1a - Financial Table Body,AB,U" xfId="7"/>
    <cellStyle name="NAB FTBB1b - Financial Table Body,AB,T,BU" xfId="41"/>
    <cellStyle name="NAB FTBB1bd - Financial Table Body,AB,DS,T,BU" xfId="36"/>
    <cellStyle name="NAB FTBB1bs - Financial Table Body,AB,S,T,BU" xfId="76"/>
    <cellStyle name="NAB FTBB1c - Financial Table Body,AB,BU" xfId="77"/>
    <cellStyle name="NAB FTBB1d - Financial Table Body,AB,italic" xfId="78"/>
    <cellStyle name="NAB FTBB1e - Financial Table Body,AB,right" xfId="79"/>
    <cellStyle name="NAB FTBB1f - Financial Table Body,AB,right,U" xfId="80"/>
    <cellStyle name="NAB FTH1 - Financial Header 1" xfId="5"/>
    <cellStyle name="NAB FTH2 - Financial Header 2" xfId="6"/>
    <cellStyle name="NAB FTH2 - Financial Header 2e" xfId="81"/>
    <cellStyle name="NAB FTH2a - Financial Header 2" xfId="8"/>
    <cellStyle name="NAB FTH2a - Financial Header 2a" xfId="82"/>
    <cellStyle name="NAB FTH2b - Financial Header" xfId="83"/>
    <cellStyle name="NAB FTH2c - Financial Header" xfId="84"/>
    <cellStyle name="NAB FTH2c - Financial Header 2 - with shading" xfId="85"/>
    <cellStyle name="NAB FTH2c - Financial Header_FSF" xfId="86"/>
    <cellStyle name="NAB FTH2d - Financial Header 2 - with shading &amp; underline" xfId="87"/>
    <cellStyle name="NAB FTH2d - Financial Header,S" xfId="88"/>
    <cellStyle name="NAB FTH2e - Financial Header,S,U" xfId="89"/>
    <cellStyle name="NAB FTH3 - Financial Header bold center across" xfId="90"/>
    <cellStyle name="NAB FTH5a - Financial Header Note" xfId="91"/>
    <cellStyle name="NAB FTH5b - Financial Header Note" xfId="92"/>
    <cellStyle name="NAB FTH5c - Financial Header Note" xfId="93"/>
    <cellStyle name="NAB FTN4i - Percentages - underline shading &amp; bold" xfId="94"/>
    <cellStyle name="NAB FTNB1 - Bold numbers" xfId="95"/>
    <cellStyle name="NAB FTNB1 - Numbers - B,S" xfId="24"/>
    <cellStyle name="NAB FTNB1 - Numbers - bold" xfId="96"/>
    <cellStyle name="NAB FTNB1a - Numbers - B,S,U" xfId="34"/>
    <cellStyle name="NAB FTNB1a - Numbers - bold &amp; underline" xfId="97"/>
    <cellStyle name="NAB FTNB1abps - Numbers - B,S,U" xfId="98"/>
    <cellStyle name="NAB FTNB1b - Numbers - B,S,T,BU" xfId="42"/>
    <cellStyle name="NAB FTNB1b - Numbers - bold &amp; bold underline" xfId="99"/>
    <cellStyle name="NAB FTNB1bbps - Numbers - B,S,T,BU" xfId="100"/>
    <cellStyle name="NAB FTNB1bd - Numbers - B,DS,T,BU" xfId="37"/>
    <cellStyle name="NAB FTNB1bps - Numbers - B,S" xfId="101"/>
    <cellStyle name="NAB FTNB1c - Numbers - B,S,BU" xfId="102"/>
    <cellStyle name="NAB FTNB1c - Numbers - bold &amp; underline" xfId="103"/>
    <cellStyle name="NAB FTNB1d - Numbers - bold &amp; underline" xfId="104"/>
    <cellStyle name="NAB FTNB1d - Numbers - NB,S" xfId="13"/>
    <cellStyle name="NAB FTNB1e - Numbers - bold &amp; bold underline" xfId="105"/>
    <cellStyle name="NAB FTNB1e - Numbers - NB,S,U" xfId="20"/>
    <cellStyle name="NAB FTNB1f - Numbers - NB,S,T,U" xfId="106"/>
    <cellStyle name="NAB FTNB1f - Numbers - no bold &amp; bold underline &amp; shading" xfId="107"/>
    <cellStyle name="NAB FTNB1g - Numbers - no bold &amp; shading" xfId="108"/>
    <cellStyle name="NAB FTNB1g - Numbers B,S,1dp" xfId="10"/>
    <cellStyle name="NAB FTNB1h - Numbers - bold &amp; underline &amp; shade" xfId="109"/>
    <cellStyle name="NAB FTNB1h - Numbers B,S,U,1dp" xfId="47"/>
    <cellStyle name="NAB FTNB1i - Numbers - no bold &amp; bold underline" xfId="110"/>
    <cellStyle name="NAB FTNB1i - Numbers B,S,T,BU,1dp" xfId="111"/>
    <cellStyle name="NAB FTNB1id - Numbers B,DS,T,BU,1dp" xfId="112"/>
    <cellStyle name="NAB FTNB1j - Numbers - no bold &amp; no shade" xfId="113"/>
    <cellStyle name="NAB FTNB1j - Numbers B,S,BU,1dp" xfId="114"/>
    <cellStyle name="NAB FTNB1k - Numbers - no bold &amp; no shade &amp; underline" xfId="115"/>
    <cellStyle name="NAB FTNB1k - Numbers B,S,2dp" xfId="26"/>
    <cellStyle name="NAB FTNB1l - Numbers B,S,U,2dp" xfId="116"/>
    <cellStyle name="NAB FTNB1m - Numbers B,S,T,BU,2dp" xfId="117"/>
    <cellStyle name="NAB FTNB1md - Numbers B,DS,T,BU,2dp" xfId="118"/>
    <cellStyle name="NAB FTNB1n - Numbers B,S,BU,2dp" xfId="119"/>
    <cellStyle name="NAB FTNB1o- Numbers S,1dp" xfId="15"/>
    <cellStyle name="NAB FTNB1p- Numbers S,2dp" xfId="120"/>
    <cellStyle name="NAB FTNB1q- Numbers B,S,3dp" xfId="121"/>
    <cellStyle name="NAB FTNB1s- Numbers B,S,4dp" xfId="122"/>
    <cellStyle name="NAB FTNB1t- Numbers B,S,U,4dp" xfId="123"/>
    <cellStyle name="NAB FTNB2 - Numbers - NB" xfId="14"/>
    <cellStyle name="NAB FTNB2 - Numbers - no bold" xfId="124"/>
    <cellStyle name="NAB FTNB2a - Numbers - NB,U" xfId="21"/>
    <cellStyle name="NAB FTNB2a - Numbers - no bold &amp; underline" xfId="125"/>
    <cellStyle name="NAB FTNB2abps - Numbers - NB,U" xfId="126"/>
    <cellStyle name="NAB FTNB2b - Numbers - NB,T,BU" xfId="43"/>
    <cellStyle name="NAB FTNB2b - Numbers - no bold &amp; bold underline &amp; shading" xfId="127"/>
    <cellStyle name="NAB FTNB2bbps - Numbers - NB,T,BU" xfId="128"/>
    <cellStyle name="NAB FTNB2bd - Numbers - NB,DS,T,U" xfId="38"/>
    <cellStyle name="NAB FTNB2bps - Numbers - NB" xfId="49"/>
    <cellStyle name="NAB FTNB2bs - Numbers - NB,S,T,U" xfId="129"/>
    <cellStyle name="NAB FTNB2c - Numbers - NB,BU" xfId="130"/>
    <cellStyle name="NAB FTNB2c - Numbers - no bold &amp; bold underline" xfId="131"/>
    <cellStyle name="NAB FTNB2c - Numbers - no bold &amp; bold underline &amp; shading" xfId="132"/>
    <cellStyle name="NAB FTNB2c - Numbers - no bold &amp; underline" xfId="133"/>
    <cellStyle name="NAB FTNB2d - Numbers - B" xfId="25"/>
    <cellStyle name="NAB FTNB2d - Numbers - no bold &amp; shading" xfId="134"/>
    <cellStyle name="NAB FTNB2e - Numbers - B,U" xfId="135"/>
    <cellStyle name="NAB FTNB2e - Numbers - no bold &amp; bold underline" xfId="136"/>
    <cellStyle name="NAB FTNB2e - Numbers - no bold &amp; underline &amp; shading" xfId="137"/>
    <cellStyle name="NAB FTNB2f - Numbers - B,T,U" xfId="138"/>
    <cellStyle name="NAB FTNB2f - Numbers - no bold &amp; bold underline &amp; shading" xfId="139"/>
    <cellStyle name="NAB FTNB2g - Numbers - NB,1 dp" xfId="16"/>
    <cellStyle name="NAB FTNB2g - Numbers - no bold &amp; shading" xfId="140"/>
    <cellStyle name="NAB FTNB2h - Numbers - bold &amp; bold underline &amp; shading" xfId="141"/>
    <cellStyle name="NAB FTNB2h - Numbers - NB,U,1 dp" xfId="45"/>
    <cellStyle name="NAB FTNB2i - Numbers - NB,T,BU,1 dp" xfId="52"/>
    <cellStyle name="NAB FTNB2i - Numbers - no bold &amp; shading" xfId="142"/>
    <cellStyle name="NAB FTNB2id - Numbers - NB,DS,T,BU,1 dp" xfId="46"/>
    <cellStyle name="NAB FTNB2j - Numbers - NB,BU,1 dp" xfId="143"/>
    <cellStyle name="NAB FTNB2j - Numbers - no bold &amp; shading" xfId="144"/>
    <cellStyle name="NAB FTNB2k - Numbers - NB,2 dp" xfId="145"/>
    <cellStyle name="NAB FTNB2l - Numbers - NB,U,2 dp" xfId="146"/>
    <cellStyle name="NAB FTNB2m - Numbers - NB,T,BU,2 dp" xfId="147"/>
    <cellStyle name="NAB FTNB2md - Numbers - NB,DS,T,BU,2 dp" xfId="148"/>
    <cellStyle name="NAB FTNB2n - Numbers - NB,BU,2 dp" xfId="149"/>
    <cellStyle name="NAB FTNB2o - Numbers - B,1 dp" xfId="11"/>
    <cellStyle name="NAB FTNB2p - Numbers - B,1 dp" xfId="27"/>
    <cellStyle name="NAB FTNB2q - Numbers - 3 dp" xfId="150"/>
    <cellStyle name="NAB FTNB2r - Numbers - B,T,BU" xfId="151"/>
    <cellStyle name="NAB FTNB2s - Numbers - 4 dp" xfId="152"/>
    <cellStyle name="NAB FTNB2t - Numbers - U,4 dp" xfId="153"/>
    <cellStyle name="NAB FTNB3 - Percentages - B,S,1dp%" xfId="17"/>
    <cellStyle name="NAB FTNB3 - Percentages - no bold" xfId="154"/>
    <cellStyle name="NAB FTNB3a - Percentages - B,S,U,1dp%" xfId="155"/>
    <cellStyle name="NAB FTNB3a - Percentages - no bold &amp; underline" xfId="156"/>
    <cellStyle name="NAB FTNB3b - Percentages - B,S,T,BU,1dp%" xfId="157"/>
    <cellStyle name="NAB FTNB3b - Percentages - no bold &amp; bold underline &amp; shading" xfId="158"/>
    <cellStyle name="NAB FTNB3bd - Percentages - B,DS,T,BU,1dp%" xfId="159"/>
    <cellStyle name="NAB FTNB3c - Percentages - B,S,BU,1dp%" xfId="160"/>
    <cellStyle name="NAB FTNB3c - Percentages - no bold &amp; bold underline &amp; no shading" xfId="161"/>
    <cellStyle name="NAB FTNB3d - Percentages - B,S,2dp%" xfId="22"/>
    <cellStyle name="NAB FTNB3d - Percentages - no bold &amp; bps" xfId="162"/>
    <cellStyle name="NAB FTNB3e - Percentages - B,S,U,2dp%" xfId="163"/>
    <cellStyle name="NAB FTNB3f - Percentages - B,S,T,BU,2dp%" xfId="164"/>
    <cellStyle name="NAB FTNB3fd - Percentages - B,DS,T,BU,2dp%" xfId="165"/>
    <cellStyle name="NAB FTNB3g - Percentages - B,S,BU,2dp%" xfId="166"/>
    <cellStyle name="NAB FTNB3h - Percentages - S,1dp%" xfId="167"/>
    <cellStyle name="NAB FTNB3i - Percentages - S,2dp%" xfId="168"/>
    <cellStyle name="NAB FTNB3j - Percentages - B,S,0dp%" xfId="169"/>
    <cellStyle name="NAB FTNB3k - Percentages - B,S,U,0dp%" xfId="170"/>
    <cellStyle name="NAB FTNB4 - Percentages - 1dp%" xfId="50"/>
    <cellStyle name="NAB FTNB4 - Percentages - bold &amp; shaded &amp; no underline &amp; 2dp%" xfId="171"/>
    <cellStyle name="NAB FTNB4a - Percentages - bold &amp; shaded &amp; no underline &amp; 1dp%" xfId="172"/>
    <cellStyle name="NAB FTNB4a - Percentages - U,1dp%" xfId="173"/>
    <cellStyle name="NAB FTNB4b - Percentages - no underline &amp; 2dp%" xfId="174"/>
    <cellStyle name="NAB FTNB4b - Percentages - T,BU,1dp%" xfId="175"/>
    <cellStyle name="NAB FTNB4bd - Percentages - DS,T,BU,1dp%" xfId="176"/>
    <cellStyle name="NAB FTNB4bs - Percentages - S,T,BU,1dp%" xfId="177"/>
    <cellStyle name="NAB FTNB4c - Percentages - BU,1dp%" xfId="178"/>
    <cellStyle name="NAB FTNB4c - Percentages - no underline &amp; 1dp%" xfId="179"/>
    <cellStyle name="NAB FTNB4d - Percentages - 2dp%" xfId="48"/>
    <cellStyle name="NAB FTNB4d - Percentages - bold &amp; shaded &amp; underline &amp; 2dp%" xfId="180"/>
    <cellStyle name="NAB FTNB4e - Percentages - U,2dp%" xfId="181"/>
    <cellStyle name="NAB FTNB4e - Percentages - underline &amp; 2dp%" xfId="182"/>
    <cellStyle name="NAB FTNB4f - Percentages - T,BU,2dp%" xfId="183"/>
    <cellStyle name="NAB FTNB4f - Percentages - underline &amp; 2dp%" xfId="184"/>
    <cellStyle name="NAB FTNB4f - Percentages - underline &amp; shaded &amp; bold" xfId="185"/>
    <cellStyle name="NAB FTNB4fd - Percentages - T,BU,2dp%" xfId="186"/>
    <cellStyle name="NAB FTNB4g - Percentages - BU,2dp%" xfId="187"/>
    <cellStyle name="NAB FTNB4g - Percentages - underline &amp; unshaded" xfId="188"/>
    <cellStyle name="NAB FTNB4h - Percentages - B,1dp%" xfId="18"/>
    <cellStyle name="NAB FTNB4h - Percentages - bold underline shading" xfId="189"/>
    <cellStyle name="NAB FTNB4h - Percentages - underline shading" xfId="190"/>
    <cellStyle name="NAB FTNB4h - Percentages - underline shading &amp; bold" xfId="191"/>
    <cellStyle name="NAB FTNB4i - Percentages - B,2dp%" xfId="23"/>
    <cellStyle name="NAB FTNB4j - Percentages - 0dp%" xfId="192"/>
    <cellStyle name="NAB FTNB4k - Percentages - U,0dp%" xfId="53"/>
    <cellStyle name="NAB FTNB4l - Percentages - no underline shading" xfId="193"/>
    <cellStyle name="NAB FTNB4m - Percentages" xfId="194"/>
    <cellStyle name="NAB FTNB5 - Financial Note,AB" xfId="31"/>
    <cellStyle name="NAB FTNB5a - Financial Note with bottom underline" xfId="195"/>
    <cellStyle name="NAB FTNB5a - Financial Note,AB,U" xfId="32"/>
    <cellStyle name="NAB FTNB5b - Financial Note,AB,T,BU" xfId="196"/>
    <cellStyle name="NAB FTNB5c - Financial Note" xfId="197"/>
    <cellStyle name="NAB FTNB5c - Financial Note,AB,BU" xfId="198"/>
    <cellStyle name="NAB FTNB5d - Financial Note" xfId="33"/>
    <cellStyle name="NAB FTNB5e - Financial Note,U" xfId="35"/>
    <cellStyle name="NAB FTNB5f - Financial Note,T,BU" xfId="44"/>
    <cellStyle name="NAB FTNB5fd - Financial Note,DS,T,BU" xfId="39"/>
    <cellStyle name="NAB FTNB5g - Financial Note,BU" xfId="199"/>
    <cellStyle name="NAB FTNB6 - Financial Note,B" xfId="200"/>
    <cellStyle name="NAB FTNB6a - Financial Note,B,U" xfId="201"/>
    <cellStyle name="NAB FTNB6b - Financial Note,B,T,BU" xfId="202"/>
    <cellStyle name="NAB FTNB6c - Financial Note,B,BU" xfId="203"/>
    <cellStyle name="NAB FTSH1 - Fin Tables Sub" xfId="204"/>
    <cellStyle name="NAB FTSH1a - Fin Tables Sub - no underline" xfId="205"/>
    <cellStyle name="NAB FTSH1b - Fin Tables Sub - no underline" xfId="206"/>
    <cellStyle name="NAB FTSH1c - Fin Tables Sub - no underline" xfId="207"/>
    <cellStyle name="NAB FTSH1d - Fin Tables Sub - bold centred &amp; underline" xfId="208"/>
    <cellStyle name="NAB FTSH1d - Fin Tables Sub - bold, merged, centred &amp; underline" xfId="209"/>
    <cellStyle name="NAB H1 - Header 1 no author blelow" xfId="1"/>
    <cellStyle name="NAB H1a - Header 1 no author blelow" xfId="210"/>
    <cellStyle name="NAB H2 - Header 2" xfId="4"/>
    <cellStyle name="NAB H3 - Header no space after" xfId="211"/>
    <cellStyle name="NAB H3a - Header 3 no space after" xfId="212"/>
    <cellStyle name="NAB H4 - Header under large" xfId="3"/>
    <cellStyle name="NAB H5 - Header no space after,U" xfId="54"/>
    <cellStyle name="NAB H6 - Header currency" xfId="51"/>
    <cellStyle name="NAB H6a - black and no space" xfId="213"/>
    <cellStyle name="NABFTNB4j - Percentages - bold underline &amp; shading" xfId="214"/>
    <cellStyle name="NABFTNB4k - Percentages - underline &amp; shading" xfId="215"/>
    <cellStyle name="NABFTNB4l - Percentages - no underline shading" xfId="2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oup%20Financial%20Control/Analyst%20Reporting/2013/March%202013/RA%20Model/Ctrl%20DL%20_%20RA%20Published%20-%20Mar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 Announcement"/>
      <sheetName val="General"/>
      <sheetName val="Ranges"/>
      <sheetName val="Line by Line"/>
      <sheetName val="Internal Checks"/>
      <sheetName val="Sundry"/>
      <sheetName val="Date Control"/>
      <sheetName val="KPM_Input_Stat"/>
      <sheetName val="KPM_Output_Stat"/>
      <sheetName val="KPMs"/>
      <sheetName val="KPM_Output_ASX"/>
      <sheetName val="KPM_Input_ASX"/>
      <sheetName val="KPM_BB"/>
      <sheetName val="KPM_PB"/>
      <sheetName val="KPM_Wholesale"/>
      <sheetName val="KPM_NAB Wealth"/>
      <sheetName val="KPM_NZ Banking"/>
      <sheetName val="KPM_UK Banking"/>
      <sheetName val="KPM_GWB"/>
      <sheetName val="KPM_NAB UK CRE"/>
      <sheetName val="KPM_Corp Functions"/>
      <sheetName val="Section 1"/>
      <sheetName val="Rvw Grp Ops &amp; Rslts - Grp R"/>
      <sheetName val="FYSepCYRecnNetprfttoCE"/>
      <sheetName val="FYSepPYRecnNetprfttoCE"/>
      <sheetName val="HYSepCYRecnNetprfttoCE"/>
      <sheetName val="HYMarCYRecnNetprfttoCE"/>
      <sheetName val="HYSepPYRecnNetprfttoCE"/>
      <sheetName val="HYMarPYRecnNetprfttoCE"/>
      <sheetName val="Section 2"/>
      <sheetName val="Highlights - KPMs"/>
      <sheetName val="Highlights - Grp R"/>
      <sheetName val="Highlight - Grp BS"/>
      <sheetName val="Highlights - Divnl Rslts"/>
      <sheetName val="Highlights - Divnl Perf"/>
      <sheetName val="Section 3"/>
      <sheetName val="Strat Pil"/>
      <sheetName val="Rvw Grp Ops &amp; Rslts - FX"/>
      <sheetName val="Rvw Grp Ops &amp; Rslts - Int Costs"/>
      <sheetName val="Rvw Grp Ops &amp; Rslts - NII "/>
      <sheetName val="Rvw Grp Ops &amp; Rslts - NIM"/>
      <sheetName val="Rvw Grp Ops &amp; Rslts - OOI"/>
      <sheetName val="Rvw Grp Ops &amp; Rslts - NOI(MLC)"/>
      <sheetName val="Rvw Grp Ops &amp; Rslts - OpExp"/>
      <sheetName val="Rvw Grp Ops &amp; Rslts - FTE"/>
      <sheetName val="Rvw Grp Ops &amp; Rslts - AvgA"/>
      <sheetName val="Rvw Grp Ops &amp; Rslts - AvgL"/>
      <sheetName val="Rvw Grp Ops &amp; Rslts - Inv Spend"/>
      <sheetName val="Rvw Grp Ops &amp; Rslts - TaxExp"/>
      <sheetName val="Rvw Grp Ops &amp; Rslts - EQS"/>
      <sheetName val="Rvw Grp Ops &amp; Rslts - EQS 2"/>
      <sheetName val="Rvw Grp Ops &amp; Rslts - Lndng"/>
      <sheetName val="Rvw Grp Ops &amp; Rslts - CapSW"/>
      <sheetName val="Rvw Grp Ops &amp; Rslts - Dep Borro"/>
      <sheetName val="Rvw Grp B&amp;DD Charge"/>
      <sheetName val="Rvw Grp Asset Quality"/>
      <sheetName val="Rvw Grp Ops &amp; Rslts - Pcomp"/>
      <sheetName val="Rvw Grp Ops &amp; Rslts - Cap M"/>
      <sheetName val="Rvw Grp Ops &amp; Rslt - Sum BS"/>
      <sheetName val="Rvw Grp Ops &amp; Rslts - Spec Prov"/>
      <sheetName val="Rvw Grp Ops &amp; Rslts - EPS"/>
      <sheetName val="Section 4"/>
      <sheetName val="DPS"/>
      <sheetName val="DAQ "/>
      <sheetName val="DPS (EXFX)"/>
      <sheetName val="Bus Bkg_Pub"/>
      <sheetName val="Personal Bkg_Pub "/>
      <sheetName val="Wholesale Banking_Pub"/>
      <sheetName val="Wealth_Pub Combined"/>
      <sheetName val="Wealth_Pub (2)"/>
      <sheetName val="Wealth_Pub (3)"/>
      <sheetName val="NZ Reg_NZD_Pub"/>
      <sheetName val="NZ Reg_AUD_Pub"/>
      <sheetName val="UK Reg_GBP_Pub"/>
      <sheetName val="UK Reg_AUD_Pub"/>
      <sheetName val="Wealth_Pub"/>
      <sheetName val="GWB Reg_USD_Pub"/>
      <sheetName val="GWB Reg_AUD_Pub"/>
      <sheetName val="UK CRE_GBP_Pub"/>
      <sheetName val="UK CRE_AUD_Pub"/>
      <sheetName val="Cor Func_AUD_Pub"/>
      <sheetName val="Section 4 FX"/>
      <sheetName val="Grp_ong_AUD_ex FX"/>
      <sheetName val="Wholesale Bkg_AUD_ex FX"/>
      <sheetName val="UK Reg_AUD_ex FX"/>
      <sheetName val="NZ Reg_AUD_ex FX"/>
      <sheetName val="SGA_AUD_ex FX"/>
      <sheetName val="GWB_AUD_ex FX "/>
      <sheetName val="CF_AUD_ex FX"/>
      <sheetName val="Section 5"/>
      <sheetName val="IS"/>
      <sheetName val="SORIE"/>
      <sheetName val="Balance Sheet"/>
      <sheetName val="CSHFLW"/>
      <sheetName val="SCIE"/>
      <sheetName val="SCIE FY"/>
      <sheetName val="ACCPOL"/>
      <sheetName val="SGMNT INFO PT"/>
      <sheetName val="SGMNT INFO"/>
      <sheetName val="Income"/>
      <sheetName val="Income_MLC"/>
      <sheetName val="Expenses"/>
      <sheetName val="Expenses MLC"/>
      <sheetName val="Tax Exp"/>
      <sheetName val="Dividends &amp; Distributions"/>
      <sheetName val="Loans"/>
      <sheetName val="Loans (ex FX)"/>
      <sheetName val="Doubt Debts"/>
      <sheetName val="Asset Quality"/>
      <sheetName val="Deposits"/>
      <sheetName val="Deposits (ex FX)"/>
      <sheetName val="Equity"/>
      <sheetName val="CF NOTES"/>
      <sheetName val="Section 6"/>
      <sheetName val="FSF 1"/>
      <sheetName val="FSF"/>
      <sheetName val="NIM"/>
      <sheetName val="NIM (2)"/>
      <sheetName val="NIM (3)"/>
      <sheetName val="Loans by Ind &amp; Geog"/>
      <sheetName val="AVBS"/>
      <sheetName val="CA_Basel III"/>
      <sheetName val="Capital Ade"/>
      <sheetName val="Risk Adj"/>
      <sheetName val="EPS"/>
      <sheetName val="Life P&amp;L"/>
      <sheetName val="ALCM"/>
      <sheetName val="Income excl MLC"/>
      <sheetName val="Expenses excl MLC"/>
      <sheetName val="NIIOOI WB"/>
      <sheetName val="NTA"/>
      <sheetName val="Asset Funding"/>
      <sheetName val="Shares"/>
      <sheetName val="FX"/>
      <sheetName val="MLC Rec"/>
      <sheetName val="DPS Post Acquisition"/>
      <sheetName val="DPS PostACQ (EXFX)"/>
      <sheetName val="Glossary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>
            <v>1</v>
          </cell>
        </row>
        <row r="28">
          <cell r="B2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tabColor indexed="44"/>
    <pageSetUpPr fitToPage="1"/>
  </sheetPr>
  <dimension ref="A1:E66"/>
  <sheetViews>
    <sheetView topLeftCell="A4" zoomScale="130" zoomScaleNormal="130" workbookViewId="0">
      <selection activeCell="J28" sqref="J28"/>
    </sheetView>
  </sheetViews>
  <sheetFormatPr defaultRowHeight="12.75" x14ac:dyDescent="0.2"/>
  <cols>
    <col min="1" max="1" width="2.28515625" customWidth="1"/>
    <col min="2" max="2" width="59.7109375" customWidth="1"/>
    <col min="3" max="5" width="8.7109375" customWidth="1"/>
  </cols>
  <sheetData>
    <row r="1" spans="1:5" ht="19.5" customHeight="1" x14ac:dyDescent="0.2">
      <c r="A1" s="1" t="s">
        <v>0</v>
      </c>
    </row>
    <row r="2" spans="1:5" x14ac:dyDescent="0.2">
      <c r="A2" s="3" t="s">
        <v>1</v>
      </c>
    </row>
    <row r="3" spans="1:5" ht="19.5" customHeight="1" x14ac:dyDescent="0.2">
      <c r="A3" s="4" t="s">
        <v>2</v>
      </c>
    </row>
    <row r="4" spans="1:5" ht="9.75" customHeight="1" x14ac:dyDescent="0.2">
      <c r="A4" s="118"/>
      <c r="B4" s="118"/>
      <c r="C4" s="124" t="s">
        <v>3</v>
      </c>
      <c r="D4" s="124"/>
      <c r="E4" s="124"/>
    </row>
    <row r="5" spans="1:5" ht="9.75" customHeight="1" x14ac:dyDescent="0.2">
      <c r="A5" s="118"/>
      <c r="B5" s="118"/>
      <c r="C5" s="5" t="str">
        <f>KPM_Input_ASX!J5</f>
        <v>Mar 13</v>
      </c>
      <c r="D5" s="5" t="str">
        <f>KPM_Input_ASX!K5</f>
        <v>Sep 12</v>
      </c>
      <c r="E5" s="5" t="str">
        <f>KPM_Input_ASX!L5</f>
        <v>Mar 12</v>
      </c>
    </row>
    <row r="6" spans="1:5" ht="9.75" customHeight="1" x14ac:dyDescent="0.2">
      <c r="A6" s="121" t="s">
        <v>4</v>
      </c>
      <c r="B6" s="121"/>
      <c r="C6" s="6" t="s">
        <v>5</v>
      </c>
      <c r="D6" s="6" t="s">
        <v>5</v>
      </c>
      <c r="E6" s="6" t="s">
        <v>5</v>
      </c>
    </row>
    <row r="7" spans="1:5" ht="11.1" customHeight="1" x14ac:dyDescent="0.2">
      <c r="A7" s="122" t="s">
        <v>6</v>
      </c>
      <c r="B7" s="122"/>
      <c r="C7" s="7">
        <f>ROUND(+C10/C14*100000,1)</f>
        <v>126.2</v>
      </c>
      <c r="D7" s="8">
        <f>ROUND(+D10/D14*100000,1)</f>
        <v>116.3</v>
      </c>
      <c r="E7" s="8">
        <f>ROUND(+E10/E14*100000,1)</f>
        <v>128</v>
      </c>
    </row>
    <row r="8" spans="1:5" ht="11.1" customHeight="1" x14ac:dyDescent="0.2">
      <c r="A8" s="114" t="s">
        <v>7</v>
      </c>
      <c r="B8" s="114"/>
      <c r="C8" s="9">
        <v>2915</v>
      </c>
      <c r="D8" s="10">
        <f>KPM_Input_ASX!K20</f>
        <v>2605</v>
      </c>
      <c r="E8" s="10">
        <f>KPM_Input_ASX!L20</f>
        <v>2828</v>
      </c>
    </row>
    <row r="9" spans="1:5" ht="11.1" customHeight="1" x14ac:dyDescent="0.2">
      <c r="A9" s="117" t="s">
        <v>8</v>
      </c>
      <c r="B9" s="117"/>
      <c r="C9" s="11">
        <f>-KPM_Input_ASX!J59</f>
        <v>20</v>
      </c>
      <c r="D9" s="12">
        <f>-KPM_Input_ASX!K59</f>
        <v>19</v>
      </c>
      <c r="E9" s="12">
        <f>-KPM_Input_ASX!L59</f>
        <v>19</v>
      </c>
    </row>
    <row r="10" spans="1:5" ht="11.1" customHeight="1" x14ac:dyDescent="0.2">
      <c r="A10" s="117" t="s">
        <v>9</v>
      </c>
      <c r="B10" s="117"/>
      <c r="C10" s="9">
        <f>SUM(C8:C9)</f>
        <v>2935</v>
      </c>
      <c r="D10" s="10">
        <f>SUM(D8:D9)</f>
        <v>2624</v>
      </c>
      <c r="E10" s="10">
        <f>SUM(E8:E9)</f>
        <v>2847</v>
      </c>
    </row>
    <row r="11" spans="1:5" ht="11.1" customHeight="1" x14ac:dyDescent="0.2">
      <c r="A11" s="117" t="s">
        <v>10</v>
      </c>
      <c r="B11" s="117"/>
      <c r="C11" s="13">
        <f>KPM_Input_ASX!J60</f>
        <v>6</v>
      </c>
      <c r="D11" s="14">
        <v>38</v>
      </c>
      <c r="E11" s="15">
        <f>KPM_Input_ASX!L60</f>
        <v>45</v>
      </c>
    </row>
    <row r="12" spans="1:5" ht="11.1" customHeight="1" x14ac:dyDescent="0.2">
      <c r="A12" s="117" t="s">
        <v>11</v>
      </c>
      <c r="B12" s="118"/>
      <c r="C12" s="11">
        <f>KPM_Input_ASX!J61</f>
        <v>2</v>
      </c>
      <c r="D12" s="16">
        <v>0</v>
      </c>
      <c r="E12" s="12">
        <f>KPM_Input_ASX!L61</f>
        <v>0</v>
      </c>
    </row>
    <row r="13" spans="1:5" ht="11.1" customHeight="1" x14ac:dyDescent="0.2">
      <c r="A13" s="117" t="s">
        <v>12</v>
      </c>
      <c r="B13" s="117"/>
      <c r="C13" s="9">
        <f>SUM(C10:C12)</f>
        <v>2943</v>
      </c>
      <c r="D13" s="10">
        <f>SUM(D10:D11)</f>
        <v>2662</v>
      </c>
      <c r="E13" s="10">
        <f>SUM(E10:E11)</f>
        <v>2892</v>
      </c>
    </row>
    <row r="14" spans="1:5" ht="11.1" customHeight="1" x14ac:dyDescent="0.2">
      <c r="A14" s="114" t="s">
        <v>13</v>
      </c>
      <c r="B14" s="114"/>
      <c r="C14" s="9">
        <f>KPM_Input_ASX!J57</f>
        <v>2325101</v>
      </c>
      <c r="D14" s="10">
        <f>KPM_Input_ASX!K57</f>
        <v>2255903</v>
      </c>
      <c r="E14" s="10">
        <f>KPM_Input_ASX!L57</f>
        <v>2224966</v>
      </c>
    </row>
    <row r="15" spans="1:5" ht="11.1" customHeight="1" x14ac:dyDescent="0.2">
      <c r="A15" s="114" t="s">
        <v>14</v>
      </c>
      <c r="B15" s="114"/>
      <c r="C15" s="9">
        <f>KPM_Input_ASX!J58</f>
        <v>2347719.7987765786</v>
      </c>
      <c r="D15" s="10">
        <f>KPM_Input_ASX!K58</f>
        <v>2309462</v>
      </c>
      <c r="E15" s="10">
        <f>KPM_Input_ASX!L58</f>
        <v>2281723</v>
      </c>
    </row>
    <row r="16" spans="1:5" ht="11.1" customHeight="1" x14ac:dyDescent="0.2">
      <c r="A16" s="114" t="s">
        <v>15</v>
      </c>
      <c r="B16" s="114"/>
      <c r="C16" s="17">
        <f>ROUND(+C13/C15*100000,1)</f>
        <v>125.4</v>
      </c>
      <c r="D16" s="18">
        <f>ROUND(+D13/D15*100000,1)</f>
        <v>115.3</v>
      </c>
      <c r="E16" s="18">
        <f>ROUND(+E13/E15*100000,1)</f>
        <v>126.7</v>
      </c>
    </row>
    <row r="17" spans="1:5" ht="9.6" customHeight="1" x14ac:dyDescent="0.2">
      <c r="A17" s="118"/>
      <c r="B17" s="118"/>
    </row>
    <row r="18" spans="1:5" ht="11.1" customHeight="1" x14ac:dyDescent="0.2">
      <c r="A18" s="119" t="s">
        <v>16</v>
      </c>
      <c r="B18" s="119"/>
      <c r="C18" s="21">
        <f>ROUND(C19/C29*365/182,3)</f>
        <v>0.14699999999999999</v>
      </c>
      <c r="D18" s="22">
        <f>ROUND(D19/D29*366/183,3)</f>
        <v>0.13500000000000001</v>
      </c>
      <c r="E18" s="22">
        <f>ROUND(E19/E29*366/183,3)</f>
        <v>0.15</v>
      </c>
    </row>
    <row r="19" spans="1:5" ht="11.1" customHeight="1" x14ac:dyDescent="0.2">
      <c r="A19" s="114" t="s">
        <v>17</v>
      </c>
      <c r="B19" s="114"/>
      <c r="C19" s="9">
        <f>$C$8</f>
        <v>2915</v>
      </c>
      <c r="D19" s="10">
        <f>$D$8</f>
        <v>2605</v>
      </c>
      <c r="E19" s="10">
        <f>$E$8</f>
        <v>2828</v>
      </c>
    </row>
    <row r="20" spans="1:5" ht="11.1" customHeight="1" x14ac:dyDescent="0.2">
      <c r="A20" s="114" t="s">
        <v>18</v>
      </c>
      <c r="B20" s="114"/>
      <c r="C20" s="9">
        <f>KPM_Input_ASX!J42</f>
        <v>43833</v>
      </c>
      <c r="D20" s="10">
        <f>KPM_Input_ASX!K42</f>
        <v>42826</v>
      </c>
      <c r="E20" s="10">
        <f>KPM_Input_ASX!L42</f>
        <v>41881</v>
      </c>
    </row>
    <row r="21" spans="1:5" ht="11.1" customHeight="1" x14ac:dyDescent="0.2">
      <c r="A21" s="114" t="s">
        <v>19</v>
      </c>
      <c r="B21" s="114"/>
      <c r="C21" s="9">
        <f>-KPM_Input_ASX!J43</f>
        <v>-49</v>
      </c>
      <c r="D21" s="10">
        <f>-KPM_Input_ASX!K43</f>
        <v>-43</v>
      </c>
      <c r="E21" s="10">
        <f>-KPM_Input_ASX!L43</f>
        <v>-28</v>
      </c>
    </row>
    <row r="22" spans="1:5" ht="11.1" customHeight="1" x14ac:dyDescent="0.2">
      <c r="A22" s="114" t="s">
        <v>20</v>
      </c>
      <c r="B22" s="114"/>
      <c r="C22" s="9">
        <f>-KPM_Input_ASX!J44</f>
        <v>-975</v>
      </c>
      <c r="D22" s="10">
        <f>-KPM_Input_ASX!K44</f>
        <v>-975</v>
      </c>
      <c r="E22" s="10">
        <f>-KPM_Input_ASX!L44</f>
        <v>-975</v>
      </c>
    </row>
    <row r="23" spans="1:5" ht="11.1" customHeight="1" x14ac:dyDescent="0.2">
      <c r="A23" s="114" t="s">
        <v>21</v>
      </c>
      <c r="B23" s="114"/>
      <c r="C23" s="9">
        <f>-KPM_Input_ASX!J45</f>
        <v>-1014</v>
      </c>
      <c r="D23" s="10">
        <f>-KPM_Input_ASX!K45</f>
        <v>-1014</v>
      </c>
      <c r="E23" s="10">
        <f>-KPM_Input_ASX!L45</f>
        <v>-1014</v>
      </c>
    </row>
    <row r="24" spans="1:5" ht="11.1" customHeight="1" x14ac:dyDescent="0.2">
      <c r="A24" s="114" t="s">
        <v>22</v>
      </c>
      <c r="B24" s="114"/>
      <c r="C24" s="9">
        <f>-KPM_Input_ASX!J46</f>
        <v>-1945</v>
      </c>
      <c r="D24" s="10">
        <f>-KPM_Input_ASX!K46</f>
        <v>-1945</v>
      </c>
      <c r="E24" s="10">
        <f>-KPM_Input_ASX!L46</f>
        <v>-1945</v>
      </c>
    </row>
    <row r="25" spans="1:5" ht="11.1" customHeight="1" x14ac:dyDescent="0.2">
      <c r="A25" s="114" t="s">
        <v>23</v>
      </c>
      <c r="B25" s="114"/>
      <c r="C25" s="9">
        <f>-KPM_Input_ASX!J47</f>
        <v>-397</v>
      </c>
      <c r="D25" s="10">
        <f>-KPM_Input_ASX!K47</f>
        <v>-397</v>
      </c>
      <c r="E25" s="10">
        <f>-KPM_Input_ASX!L47</f>
        <v>-397</v>
      </c>
    </row>
    <row r="26" spans="1:5" ht="11.1" customHeight="1" x14ac:dyDescent="0.2">
      <c r="A26" s="117" t="s">
        <v>24</v>
      </c>
      <c r="B26" s="117"/>
      <c r="C26" s="9">
        <f>-KPM_Input_ASX!J48</f>
        <v>-374</v>
      </c>
      <c r="D26" s="10">
        <f>-KPM_Input_ASX!K48</f>
        <v>-380</v>
      </c>
      <c r="E26" s="10">
        <f>-KPM_Input_ASX!L48</f>
        <v>-380</v>
      </c>
    </row>
    <row r="27" spans="1:5" ht="11.1" customHeight="1" x14ac:dyDescent="0.2">
      <c r="A27" s="117" t="s">
        <v>25</v>
      </c>
      <c r="B27" s="117"/>
      <c r="C27" s="9">
        <f>-KPM_Input_ASX!J49</f>
        <v>-203</v>
      </c>
      <c r="D27" s="10">
        <f>-KPM_Input_ASX!K49</f>
        <v>-203</v>
      </c>
      <c r="E27" s="10">
        <f>-KPM_Input_ASX!L49</f>
        <v>-203</v>
      </c>
    </row>
    <row r="28" spans="1:5" ht="11.1" customHeight="1" x14ac:dyDescent="0.2">
      <c r="A28" s="117" t="s">
        <v>26</v>
      </c>
      <c r="B28" s="117"/>
      <c r="C28" s="9">
        <v>1002</v>
      </c>
      <c r="D28" s="10">
        <f>KPM_Input_ASX!K50</f>
        <v>851</v>
      </c>
      <c r="E28" s="10">
        <f>KPM_Input_ASX!L50</f>
        <v>850</v>
      </c>
    </row>
    <row r="29" spans="1:5" ht="11.1" customHeight="1" x14ac:dyDescent="0.2">
      <c r="A29" s="115" t="s">
        <v>27</v>
      </c>
      <c r="B29" s="115"/>
      <c r="C29" s="23">
        <f>SUM(C20:C28)</f>
        <v>39878</v>
      </c>
      <c r="D29" s="24">
        <f>SUM(D20:D28)</f>
        <v>38720</v>
      </c>
      <c r="E29" s="24">
        <f>SUM(E20:E28)</f>
        <v>37789</v>
      </c>
    </row>
    <row r="30" spans="1:5" ht="3.75" customHeight="1" x14ac:dyDescent="0.2">
      <c r="A30" s="123"/>
      <c r="B30" s="123"/>
    </row>
    <row r="31" spans="1:5" ht="12.75" customHeight="1" x14ac:dyDescent="0.2">
      <c r="A31" s="121" t="s">
        <v>28</v>
      </c>
      <c r="B31" s="121"/>
      <c r="C31" s="25"/>
      <c r="D31" s="25"/>
      <c r="E31" s="25"/>
    </row>
    <row r="32" spans="1:5" ht="11.1" customHeight="1" x14ac:dyDescent="0.2">
      <c r="A32" s="122" t="s">
        <v>29</v>
      </c>
      <c r="B32" s="122"/>
      <c r="C32" s="21">
        <f>ROUND(C33/C34,3)</f>
        <v>0.73699999999999999</v>
      </c>
      <c r="D32" s="22">
        <f>ROUND(D33/D34,3)</f>
        <v>0.77400000000000002</v>
      </c>
      <c r="E32" s="22">
        <f>ROUND(E33/E34,3)</f>
        <v>0.70299999999999996</v>
      </c>
    </row>
    <row r="33" spans="1:5" ht="11.1" customHeight="1" x14ac:dyDescent="0.2">
      <c r="A33" s="117" t="s">
        <v>30</v>
      </c>
      <c r="B33" s="117"/>
      <c r="C33" s="9">
        <f>KPM_Input_ASX!J66</f>
        <v>93</v>
      </c>
      <c r="D33" s="10">
        <f>KPM_Input_ASX!K66</f>
        <v>90</v>
      </c>
      <c r="E33" s="10">
        <f>KPM_Input_ASX!L66</f>
        <v>90</v>
      </c>
    </row>
    <row r="34" spans="1:5" ht="11.1" customHeight="1" x14ac:dyDescent="0.2">
      <c r="A34" s="114" t="s">
        <v>6</v>
      </c>
      <c r="B34" s="114"/>
      <c r="C34" s="19">
        <f>C7</f>
        <v>126.2</v>
      </c>
      <c r="D34" s="20">
        <f>D7</f>
        <v>116.3</v>
      </c>
      <c r="E34" s="20">
        <f>E7</f>
        <v>128</v>
      </c>
    </row>
    <row r="35" spans="1:5" ht="9.6" customHeight="1" x14ac:dyDescent="0.2">
      <c r="A35" s="118"/>
      <c r="B35" s="118"/>
    </row>
    <row r="36" spans="1:5" ht="11.1" customHeight="1" x14ac:dyDescent="0.2">
      <c r="A36" s="119" t="s">
        <v>31</v>
      </c>
      <c r="B36" s="119"/>
      <c r="C36" s="26">
        <f>ROUND(C37/C38*365/182,4)</f>
        <v>7.4999999999999997E-3</v>
      </c>
      <c r="D36" s="27">
        <f>ROUND(D37/D38*365/183,4)</f>
        <v>6.7000000000000002E-3</v>
      </c>
      <c r="E36" s="27">
        <f>ROUND(E37/E38*365/182,4)</f>
        <v>7.6E-3</v>
      </c>
    </row>
    <row r="37" spans="1:5" ht="11.1" customHeight="1" x14ac:dyDescent="0.2">
      <c r="A37" s="114" t="s">
        <v>17</v>
      </c>
      <c r="B37" s="114"/>
      <c r="C37" s="9">
        <f>$C$8</f>
        <v>2915</v>
      </c>
      <c r="D37" s="10">
        <f>$D$8</f>
        <v>2605</v>
      </c>
      <c r="E37" s="10">
        <f>$E$8</f>
        <v>2828</v>
      </c>
    </row>
    <row r="38" spans="1:5" ht="11.1" customHeight="1" x14ac:dyDescent="0.2">
      <c r="A38" s="114" t="s">
        <v>32</v>
      </c>
      <c r="B38" s="114"/>
      <c r="C38" s="9">
        <f>KPM_Input_ASX!J40</f>
        <v>782367</v>
      </c>
      <c r="D38" s="10">
        <f>KPM_Input_ASX!K40</f>
        <v>771621</v>
      </c>
      <c r="E38" s="10">
        <f>KPM_Input_ASX!L40</f>
        <v>745102</v>
      </c>
    </row>
    <row r="39" spans="1:5" ht="9.6" customHeight="1" x14ac:dyDescent="0.2">
      <c r="A39" s="118"/>
      <c r="B39" s="118"/>
    </row>
    <row r="40" spans="1:5" ht="11.1" customHeight="1" x14ac:dyDescent="0.2">
      <c r="A40" s="120" t="s">
        <v>33</v>
      </c>
      <c r="B40" s="120"/>
      <c r="C40" s="28">
        <f>ROUND((C41/C42*1000*365)/182,0)</f>
        <v>136</v>
      </c>
      <c r="D40" s="29">
        <f>ROUND((D41/D42*1000*365)/183,0)</f>
        <v>120</v>
      </c>
      <c r="E40" s="29">
        <f>ROUND((E41/E42*1000*365)/182,0)</f>
        <v>129</v>
      </c>
    </row>
    <row r="41" spans="1:5" ht="11.1" customHeight="1" x14ac:dyDescent="0.2">
      <c r="A41" s="114" t="s">
        <v>7</v>
      </c>
      <c r="B41" s="114"/>
      <c r="C41" s="9">
        <f>C8</f>
        <v>2915</v>
      </c>
      <c r="D41" s="10">
        <f>D8</f>
        <v>2605</v>
      </c>
      <c r="E41" s="10">
        <f>E8</f>
        <v>2828</v>
      </c>
    </row>
    <row r="42" spans="1:5" ht="11.1" customHeight="1" x14ac:dyDescent="0.2">
      <c r="A42" s="117" t="s">
        <v>34</v>
      </c>
      <c r="B42" s="117"/>
      <c r="C42" s="9">
        <f>KPM_Input_ASX!J76</f>
        <v>43007</v>
      </c>
      <c r="D42" s="10">
        <f>KPM_Input_ASX!K76</f>
        <v>43443</v>
      </c>
      <c r="E42" s="10">
        <f>KPM_Input_ASX!L76</f>
        <v>44013</v>
      </c>
    </row>
    <row r="43" spans="1:5" ht="9.6" customHeight="1" x14ac:dyDescent="0.2">
      <c r="A43" s="118"/>
      <c r="B43" s="118"/>
    </row>
    <row r="44" spans="1:5" ht="11.1" customHeight="1" x14ac:dyDescent="0.2">
      <c r="A44" s="119" t="s">
        <v>35</v>
      </c>
      <c r="B44" s="119"/>
      <c r="C44" s="21">
        <f>ROUND(C48/(SUM(C49+C52)),3)</f>
        <v>0.41699999999999998</v>
      </c>
      <c r="D44" s="22">
        <f>ROUND(D48/(SUM(D49+D52)),3)</f>
        <v>0.40799999999999997</v>
      </c>
      <c r="E44" s="22">
        <f>ROUND(E48/(SUM(E49+E52)),3)</f>
        <v>0.41799999999999998</v>
      </c>
    </row>
    <row r="45" spans="1:5" ht="11.1" customHeight="1" x14ac:dyDescent="0.2">
      <c r="A45" s="114" t="s">
        <v>36</v>
      </c>
      <c r="B45" s="114"/>
      <c r="C45" s="9">
        <f>KPM_Input_ASX!J79</f>
        <v>3976</v>
      </c>
      <c r="D45" s="10">
        <f>KPM_Input_ASX!K79</f>
        <v>3876</v>
      </c>
      <c r="E45" s="10">
        <f>KPM_Input_ASX!L79</f>
        <v>3952</v>
      </c>
    </row>
    <row r="46" spans="1:5" ht="11.1" customHeight="1" x14ac:dyDescent="0.2">
      <c r="A46" s="117" t="s">
        <v>37</v>
      </c>
      <c r="B46" s="117"/>
      <c r="C46" s="9">
        <f>-KPM_Input_ASX!J80</f>
        <v>-431</v>
      </c>
      <c r="D46" s="10">
        <f>-KPM_Input_ASX!K80</f>
        <v>-490</v>
      </c>
      <c r="E46" s="10">
        <f>-KPM_Input_ASX!L80</f>
        <v>-493</v>
      </c>
    </row>
    <row r="47" spans="1:5" ht="11.1" customHeight="1" x14ac:dyDescent="0.2">
      <c r="A47" s="114" t="s">
        <v>38</v>
      </c>
      <c r="B47" s="114"/>
      <c r="C47" s="23">
        <f>KPM_Input_ASX!J81</f>
        <v>41</v>
      </c>
      <c r="D47" s="24">
        <f>KPM_Input_ASX!K81</f>
        <v>46</v>
      </c>
      <c r="E47" s="24">
        <f>KPM_Input_ASX!L81</f>
        <v>47</v>
      </c>
    </row>
    <row r="48" spans="1:5" ht="11.1" customHeight="1" x14ac:dyDescent="0.2">
      <c r="A48" s="114" t="s">
        <v>39</v>
      </c>
      <c r="B48" s="114"/>
      <c r="C48" s="9">
        <f>SUM(C45:C47)</f>
        <v>3586</v>
      </c>
      <c r="D48" s="10">
        <f>SUM(D45:D47)</f>
        <v>3432</v>
      </c>
      <c r="E48" s="10">
        <f>SUM(E45:E47)</f>
        <v>3506</v>
      </c>
    </row>
    <row r="49" spans="1:5" ht="11.1" customHeight="1" x14ac:dyDescent="0.2">
      <c r="A49" s="114" t="s">
        <v>40</v>
      </c>
      <c r="B49" s="114"/>
      <c r="C49" s="9">
        <f>KPM_Input_ASX!J82</f>
        <v>6608</v>
      </c>
      <c r="D49" s="10">
        <f>KPM_Input_ASX!K82</f>
        <v>6589</v>
      </c>
      <c r="E49" s="10">
        <f>KPM_Input_ASX!L82</f>
        <v>6708</v>
      </c>
    </row>
    <row r="50" spans="1:5" ht="11.1" customHeight="1" x14ac:dyDescent="0.2">
      <c r="A50" s="114" t="s">
        <v>41</v>
      </c>
      <c r="B50" s="114"/>
      <c r="C50" s="9">
        <f>KPM_Input_ASX!J83</f>
        <v>1943</v>
      </c>
      <c r="D50" s="10">
        <f>KPM_Input_ASX!K83</f>
        <v>1772</v>
      </c>
      <c r="E50" s="10">
        <f>KPM_Input_ASX!L83</f>
        <v>1640</v>
      </c>
    </row>
    <row r="51" spans="1:5" ht="11.1" customHeight="1" x14ac:dyDescent="0.2">
      <c r="A51" s="114" t="s">
        <v>38</v>
      </c>
      <c r="B51" s="114"/>
      <c r="C51" s="23">
        <f>KPM_Input_ASX!J81</f>
        <v>41</v>
      </c>
      <c r="D51" s="24">
        <f>KPM_Input_ASX!K81</f>
        <v>46</v>
      </c>
      <c r="E51" s="24">
        <f>KPM_Input_ASX!L81</f>
        <v>47</v>
      </c>
    </row>
    <row r="52" spans="1:5" ht="11.1" customHeight="1" x14ac:dyDescent="0.2">
      <c r="A52" s="114" t="s">
        <v>200</v>
      </c>
      <c r="B52" s="114"/>
      <c r="C52" s="9">
        <f>SUM(C50:C51)</f>
        <v>1984</v>
      </c>
      <c r="D52" s="10">
        <f>SUM(D50:D51)</f>
        <v>1818</v>
      </c>
      <c r="E52" s="10">
        <f>SUM(E50:E51)</f>
        <v>1687</v>
      </c>
    </row>
    <row r="53" spans="1:5" ht="9.6" customHeight="1" x14ac:dyDescent="0.2">
      <c r="A53" s="118"/>
      <c r="B53" s="118"/>
    </row>
    <row r="54" spans="1:5" ht="11.1" customHeight="1" x14ac:dyDescent="0.2">
      <c r="A54" s="119" t="s">
        <v>42</v>
      </c>
      <c r="B54" s="119"/>
      <c r="C54" s="30">
        <f>ROUND(+C64/C65*1000,2)</f>
        <v>14.03</v>
      </c>
      <c r="D54" s="31">
        <f>ROUND(+D64/D65*1000,2)</f>
        <v>13.82</v>
      </c>
      <c r="E54" s="31">
        <f>ROUND(+E64/E65*1000,2)</f>
        <v>13.68</v>
      </c>
    </row>
    <row r="55" spans="1:5" ht="10.5" customHeight="1" x14ac:dyDescent="0.2">
      <c r="A55" s="114" t="s">
        <v>43</v>
      </c>
      <c r="B55" s="114"/>
      <c r="C55" s="9">
        <f>KPM_Input_ASX!J67</f>
        <v>44701</v>
      </c>
      <c r="D55" s="10">
        <f>KPM_Input_ASX!K67</f>
        <v>43803</v>
      </c>
      <c r="E55" s="10">
        <f>KPM_Input_ASX!L67</f>
        <v>42555</v>
      </c>
    </row>
    <row r="56" spans="1:5" ht="10.5" customHeight="1" x14ac:dyDescent="0.2">
      <c r="A56" s="114" t="s">
        <v>44</v>
      </c>
      <c r="B56" s="114"/>
      <c r="C56" s="9">
        <f>-KPM_Input_ASX!J68</f>
        <v>-50</v>
      </c>
      <c r="D56" s="10">
        <f>-KPM_Input_ASX!K68</f>
        <v>-47</v>
      </c>
      <c r="E56" s="10">
        <f>-KPM_Input_ASX!L68</f>
        <v>-38</v>
      </c>
    </row>
    <row r="57" spans="1:5" ht="10.5" customHeight="1" x14ac:dyDescent="0.2">
      <c r="A57" s="114" t="s">
        <v>45</v>
      </c>
      <c r="B57" s="114"/>
      <c r="C57" s="9">
        <f>-KPM_Input_ASX!J70</f>
        <v>-975</v>
      </c>
      <c r="D57" s="10">
        <f>-KPM_Input_ASX!K70</f>
        <v>-975</v>
      </c>
      <c r="E57" s="10">
        <f>-KPM_Input_ASX!L70</f>
        <v>-975</v>
      </c>
    </row>
    <row r="58" spans="1:5" ht="10.5" customHeight="1" x14ac:dyDescent="0.2">
      <c r="A58" s="114" t="s">
        <v>46</v>
      </c>
      <c r="B58" s="114"/>
      <c r="C58" s="9">
        <f>-KPM_Input_ASX!J71</f>
        <v>-1014</v>
      </c>
      <c r="D58" s="10">
        <f>-KPM_Input_ASX!K71</f>
        <v>-1014</v>
      </c>
      <c r="E58" s="10">
        <f>-KPM_Input_ASX!L71</f>
        <v>-1014</v>
      </c>
    </row>
    <row r="59" spans="1:5" ht="10.5" customHeight="1" x14ac:dyDescent="0.2">
      <c r="A59" s="114" t="s">
        <v>47</v>
      </c>
      <c r="B59" s="114"/>
      <c r="C59" s="9">
        <f>-KPM_Input_ASX!J69</f>
        <v>-1945</v>
      </c>
      <c r="D59" s="10">
        <f>-KPM_Input_ASX!K69</f>
        <v>-1945</v>
      </c>
      <c r="E59" s="10">
        <f>-KPM_Input_ASX!L69</f>
        <v>-1945</v>
      </c>
    </row>
    <row r="60" spans="1:5" ht="10.5" customHeight="1" x14ac:dyDescent="0.2">
      <c r="A60" s="114" t="s">
        <v>48</v>
      </c>
      <c r="B60" s="114"/>
      <c r="C60" s="9">
        <f>-KPM_Input_ASX!J72</f>
        <v>-397</v>
      </c>
      <c r="D60" s="10">
        <f>-KPM_Input_ASX!K72</f>
        <v>-397</v>
      </c>
      <c r="E60" s="10">
        <f>-KPM_Input_ASX!L72</f>
        <v>-397</v>
      </c>
    </row>
    <row r="61" spans="1:5" ht="10.5" customHeight="1" x14ac:dyDescent="0.2">
      <c r="A61" s="114" t="s">
        <v>49</v>
      </c>
      <c r="B61" s="114"/>
      <c r="C61" s="9">
        <f>-KPM_Input_ASX!J73</f>
        <v>0</v>
      </c>
      <c r="D61" s="10">
        <f>-KPM_Input_ASX!K73</f>
        <v>-380</v>
      </c>
      <c r="E61" s="10">
        <f>-KPM_Input_ASX!L73</f>
        <v>-380</v>
      </c>
    </row>
    <row r="62" spans="1:5" ht="10.5" customHeight="1" x14ac:dyDescent="0.2">
      <c r="A62" s="117" t="s">
        <v>50</v>
      </c>
      <c r="B62" s="117"/>
      <c r="C62" s="9">
        <f>-KPM_Input_ASX!J74</f>
        <v>-203</v>
      </c>
      <c r="D62" s="10">
        <f>-KPM_Input_ASX!K74</f>
        <v>-203</v>
      </c>
      <c r="E62" s="10">
        <f>-KPM_Input_ASX!L74</f>
        <v>-203</v>
      </c>
    </row>
    <row r="63" spans="1:5" ht="10.5" customHeight="1" x14ac:dyDescent="0.2">
      <c r="A63" s="117" t="s">
        <v>51</v>
      </c>
      <c r="B63" s="117"/>
      <c r="C63" s="23">
        <f>-KPM_Input_ASX!J75</f>
        <v>-7246</v>
      </c>
      <c r="D63" s="24">
        <f>-KPM_Input_ASX!K75</f>
        <v>-7088</v>
      </c>
      <c r="E63" s="24">
        <f>-KPM_Input_ASX!L75</f>
        <v>-6957</v>
      </c>
    </row>
    <row r="64" spans="1:5" ht="10.5" customHeight="1" x14ac:dyDescent="0.2">
      <c r="A64" s="114" t="s">
        <v>52</v>
      </c>
      <c r="B64" s="114"/>
      <c r="C64" s="9">
        <f>SUM(C55:C63)</f>
        <v>32871</v>
      </c>
      <c r="D64" s="10">
        <f>SUM(D55:D63)</f>
        <v>31754</v>
      </c>
      <c r="E64" s="10">
        <f>SUM(E55:E63)</f>
        <v>30646</v>
      </c>
    </row>
    <row r="65" spans="1:5" ht="10.5" customHeight="1" x14ac:dyDescent="0.2">
      <c r="A65" s="115" t="s">
        <v>53</v>
      </c>
      <c r="B65" s="115"/>
      <c r="C65" s="23">
        <f>KPM_Input_ASX!J64+KPM_Input_ASX!J65</f>
        <v>2342606</v>
      </c>
      <c r="D65" s="24">
        <f>KPM_Input_ASX!K64+KPM_Input_ASX!K65</f>
        <v>2297351</v>
      </c>
      <c r="E65" s="24">
        <f>KPM_Input_ASX!L64+KPM_Input_ASX!L65</f>
        <v>2239416</v>
      </c>
    </row>
    <row r="66" spans="1:5" ht="10.5" customHeight="1" x14ac:dyDescent="0.2">
      <c r="A66" s="32"/>
      <c r="B66" s="116"/>
      <c r="C66" s="116"/>
      <c r="D66" s="116"/>
      <c r="E66" s="116"/>
    </row>
  </sheetData>
  <mergeCells count="64">
    <mergeCell ref="A4:B4"/>
    <mergeCell ref="C4:E4"/>
    <mergeCell ref="A5:B5"/>
    <mergeCell ref="A9:B9"/>
    <mergeCell ref="A10:B10"/>
    <mergeCell ref="A11:B11"/>
    <mergeCell ref="A6:B6"/>
    <mergeCell ref="A7:B7"/>
    <mergeCell ref="A8:B8"/>
    <mergeCell ref="A16:B16"/>
    <mergeCell ref="A17:B17"/>
    <mergeCell ref="A18:B18"/>
    <mergeCell ref="A12:B12"/>
    <mergeCell ref="A13:B13"/>
    <mergeCell ref="A14:B14"/>
    <mergeCell ref="A15:B15"/>
    <mergeCell ref="A22:B22"/>
    <mergeCell ref="A23:B23"/>
    <mergeCell ref="A24:B24"/>
    <mergeCell ref="A19:B19"/>
    <mergeCell ref="A20:B20"/>
    <mergeCell ref="A21:B21"/>
    <mergeCell ref="A28:B28"/>
    <mergeCell ref="A29:B29"/>
    <mergeCell ref="A30:B30"/>
    <mergeCell ref="A25:B25"/>
    <mergeCell ref="A26:B26"/>
    <mergeCell ref="A27:B27"/>
    <mergeCell ref="A34:B34"/>
    <mergeCell ref="A35:B35"/>
    <mergeCell ref="A36:B36"/>
    <mergeCell ref="A31:B31"/>
    <mergeCell ref="A32:B32"/>
    <mergeCell ref="A33:B33"/>
    <mergeCell ref="A40:B40"/>
    <mergeCell ref="A41:B41"/>
    <mergeCell ref="A42:B42"/>
    <mergeCell ref="A37:B37"/>
    <mergeCell ref="A38:B38"/>
    <mergeCell ref="A39:B39"/>
    <mergeCell ref="A46:B46"/>
    <mergeCell ref="A47:B47"/>
    <mergeCell ref="A48:B48"/>
    <mergeCell ref="A43:B43"/>
    <mergeCell ref="A44:B44"/>
    <mergeCell ref="A45:B45"/>
    <mergeCell ref="A52:B52"/>
    <mergeCell ref="A53:B53"/>
    <mergeCell ref="A54:B54"/>
    <mergeCell ref="A49:B49"/>
    <mergeCell ref="A50:B50"/>
    <mergeCell ref="A51:B51"/>
    <mergeCell ref="A58:B58"/>
    <mergeCell ref="A59:B59"/>
    <mergeCell ref="A60:B60"/>
    <mergeCell ref="A55:B55"/>
    <mergeCell ref="A56:B56"/>
    <mergeCell ref="A57:B57"/>
    <mergeCell ref="A64:B64"/>
    <mergeCell ref="A65:B65"/>
    <mergeCell ref="B66:E66"/>
    <mergeCell ref="A61:B61"/>
    <mergeCell ref="A62:B62"/>
    <mergeCell ref="A63:B63"/>
  </mergeCells>
  <pageMargins left="0.54" right="0.41" top="1.1811023622047245" bottom="0.9055118110236221" header="0.35433070866141736" footer="0.27559055118110237"/>
  <pageSetup paperSize="9" scale="98" orientation="portrait" r:id="rId1"/>
  <headerFooter alignWithMargins="0"/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2">
    <tabColor indexed="44"/>
    <pageSetUpPr fitToPage="1"/>
  </sheetPr>
  <dimension ref="A1:I61"/>
  <sheetViews>
    <sheetView workbookViewId="0">
      <selection activeCell="I40" sqref="I40"/>
    </sheetView>
  </sheetViews>
  <sheetFormatPr defaultRowHeight="12.75" outlineLevelCol="1" x14ac:dyDescent="0.2"/>
  <cols>
    <col min="1" max="4" width="2.28515625" customWidth="1" outlineLevel="1"/>
    <col min="5" max="5" width="9" customWidth="1" outlineLevel="1"/>
    <col min="6" max="9" width="8.5703125" customWidth="1" outlineLevel="1"/>
    <col min="10" max="13" width="7.7109375" customWidth="1"/>
    <col min="14" max="14" width="1.28515625" customWidth="1"/>
    <col min="15" max="16" width="7.7109375" customWidth="1"/>
  </cols>
  <sheetData>
    <row r="1" spans="1:9" ht="20.100000000000001" customHeight="1" x14ac:dyDescent="0.2">
      <c r="A1" s="54" t="s">
        <v>171</v>
      </c>
    </row>
    <row r="2" spans="1:9" ht="9.75" customHeight="1" x14ac:dyDescent="0.2">
      <c r="A2" s="66" t="s">
        <v>165</v>
      </c>
    </row>
    <row r="3" spans="1:9" ht="13.5" customHeight="1" x14ac:dyDescent="0.2">
      <c r="I3" s="64"/>
    </row>
    <row r="4" spans="1:9" ht="1.5" customHeight="1" x14ac:dyDescent="0.2">
      <c r="A4" s="55"/>
    </row>
    <row r="5" spans="1:9" ht="12" customHeight="1" x14ac:dyDescent="0.2">
      <c r="A5" s="118"/>
      <c r="B5" s="118"/>
      <c r="C5" s="118"/>
      <c r="D5" s="118"/>
      <c r="E5" s="118"/>
      <c r="F5" s="118"/>
      <c r="G5" s="118"/>
      <c r="H5" s="118"/>
      <c r="I5" s="92" t="s">
        <v>3</v>
      </c>
    </row>
    <row r="6" spans="1:9" ht="12" customHeight="1" x14ac:dyDescent="0.2">
      <c r="A6" s="118"/>
      <c r="B6" s="118"/>
      <c r="C6" s="118"/>
      <c r="D6" s="118"/>
      <c r="E6" s="118"/>
      <c r="F6" s="118"/>
      <c r="G6" s="118"/>
      <c r="H6" s="118"/>
      <c r="I6" s="5" t="s">
        <v>198</v>
      </c>
    </row>
    <row r="7" spans="1:9" ht="12" customHeight="1" x14ac:dyDescent="0.2">
      <c r="A7" s="140"/>
      <c r="B7" s="140"/>
      <c r="C7" s="140"/>
      <c r="D7" s="140"/>
      <c r="E7" s="140"/>
      <c r="F7" s="140"/>
      <c r="G7" s="140"/>
      <c r="H7" s="140"/>
      <c r="I7" s="6" t="s">
        <v>159</v>
      </c>
    </row>
    <row r="8" spans="1:9" ht="16.5" customHeight="1" x14ac:dyDescent="0.2">
      <c r="A8" s="125" t="s">
        <v>40</v>
      </c>
      <c r="B8" s="125"/>
      <c r="C8" s="125"/>
      <c r="D8" s="125"/>
      <c r="E8" s="125"/>
      <c r="F8" s="125"/>
      <c r="G8" s="125"/>
      <c r="H8" s="125"/>
      <c r="I8" s="28">
        <v>22</v>
      </c>
    </row>
    <row r="9" spans="1:9" ht="12.75" customHeight="1" x14ac:dyDescent="0.2">
      <c r="A9" s="115" t="s">
        <v>41</v>
      </c>
      <c r="B9" s="115"/>
      <c r="C9" s="115"/>
      <c r="D9" s="115"/>
      <c r="E9" s="115"/>
      <c r="F9" s="115"/>
      <c r="G9" s="115"/>
      <c r="H9" s="115"/>
      <c r="I9" s="93">
        <v>-16</v>
      </c>
    </row>
    <row r="10" spans="1:9" x14ac:dyDescent="0.2">
      <c r="A10" s="122" t="s">
        <v>59</v>
      </c>
      <c r="B10" s="122"/>
      <c r="C10" s="122"/>
      <c r="D10" s="122"/>
      <c r="E10" s="122"/>
      <c r="F10" s="122"/>
      <c r="G10" s="122"/>
      <c r="H10" s="122"/>
      <c r="I10" s="28">
        <f>SUM(I8:I9)</f>
        <v>6</v>
      </c>
    </row>
    <row r="11" spans="1:9" ht="12.75" customHeight="1" x14ac:dyDescent="0.2">
      <c r="A11" s="115" t="s">
        <v>60</v>
      </c>
      <c r="B11" s="115"/>
      <c r="C11" s="115"/>
      <c r="D11" s="115"/>
      <c r="E11" s="115"/>
      <c r="F11" s="115"/>
      <c r="G11" s="115"/>
      <c r="H11" s="115"/>
      <c r="I11" s="94">
        <v>-16</v>
      </c>
    </row>
    <row r="12" spans="1:9" x14ac:dyDescent="0.2">
      <c r="A12" s="122" t="s">
        <v>172</v>
      </c>
      <c r="B12" s="122"/>
      <c r="C12" s="122"/>
      <c r="D12" s="122"/>
      <c r="E12" s="122"/>
      <c r="F12" s="122"/>
      <c r="G12" s="122"/>
      <c r="H12" s="122"/>
      <c r="I12" s="28">
        <f>SUM(I10:I11)</f>
        <v>-10</v>
      </c>
    </row>
    <row r="13" spans="1:9" ht="12.75" customHeight="1" x14ac:dyDescent="0.2">
      <c r="A13" s="115" t="s">
        <v>62</v>
      </c>
      <c r="B13" s="115"/>
      <c r="C13" s="115"/>
      <c r="D13" s="115"/>
      <c r="E13" s="115"/>
      <c r="F13" s="115"/>
      <c r="G13" s="115"/>
      <c r="H13" s="115"/>
      <c r="I13" s="94">
        <v>-185</v>
      </c>
    </row>
    <row r="14" spans="1:9" x14ac:dyDescent="0.2">
      <c r="A14" s="122" t="s">
        <v>173</v>
      </c>
      <c r="B14" s="122"/>
      <c r="C14" s="122"/>
      <c r="D14" s="122"/>
      <c r="E14" s="122"/>
      <c r="F14" s="122"/>
      <c r="G14" s="122"/>
      <c r="H14" s="122"/>
      <c r="I14" s="28">
        <f>SUM(I12:I13)</f>
        <v>-195</v>
      </c>
    </row>
    <row r="15" spans="1:9" ht="12.75" customHeight="1" x14ac:dyDescent="0.2">
      <c r="A15" s="115" t="s">
        <v>174</v>
      </c>
      <c r="B15" s="115"/>
      <c r="C15" s="115"/>
      <c r="D15" s="115"/>
      <c r="E15" s="115"/>
      <c r="F15" s="115"/>
      <c r="G15" s="115"/>
      <c r="H15" s="115"/>
      <c r="I15" s="28">
        <v>46</v>
      </c>
    </row>
    <row r="16" spans="1:9" ht="16.5" customHeight="1" thickBot="1" x14ac:dyDescent="0.25">
      <c r="A16" s="134" t="s">
        <v>175</v>
      </c>
      <c r="B16" s="134"/>
      <c r="C16" s="134"/>
      <c r="D16" s="134"/>
      <c r="E16" s="134"/>
      <c r="F16" s="134"/>
      <c r="G16" s="134"/>
      <c r="H16" s="134"/>
      <c r="I16" s="39">
        <f>SUM(I14:I15)</f>
        <v>-149</v>
      </c>
    </row>
    <row r="17" spans="1:9" x14ac:dyDescent="0.2">
      <c r="A17" s="139"/>
      <c r="B17" s="139"/>
      <c r="C17" s="139"/>
      <c r="D17" s="139"/>
      <c r="E17" s="139"/>
      <c r="F17" s="139"/>
      <c r="G17" s="139"/>
      <c r="H17" s="139"/>
    </row>
    <row r="18" spans="1:9" x14ac:dyDescent="0.2">
      <c r="A18" s="121" t="s">
        <v>161</v>
      </c>
      <c r="B18" s="121"/>
      <c r="C18" s="121"/>
      <c r="D18" s="121"/>
      <c r="E18" s="121"/>
      <c r="F18" s="121"/>
      <c r="G18" s="121"/>
      <c r="H18" s="121"/>
      <c r="I18" s="25"/>
    </row>
    <row r="19" spans="1:9" x14ac:dyDescent="0.2">
      <c r="A19" s="125" t="s">
        <v>120</v>
      </c>
      <c r="B19" s="125"/>
      <c r="C19" s="125"/>
      <c r="D19" s="125"/>
      <c r="E19" s="125"/>
      <c r="F19" s="125"/>
      <c r="G19" s="125"/>
      <c r="H19" s="125"/>
      <c r="I19" s="7">
        <v>5.3</v>
      </c>
    </row>
    <row r="20" spans="1:9" x14ac:dyDescent="0.2">
      <c r="A20" s="159" t="s">
        <v>121</v>
      </c>
      <c r="B20" s="159"/>
      <c r="C20" s="159"/>
      <c r="D20" s="159"/>
      <c r="E20" s="159"/>
      <c r="F20" s="159"/>
      <c r="G20" s="159"/>
      <c r="H20" s="159"/>
      <c r="I20" s="7">
        <v>5.4</v>
      </c>
    </row>
    <row r="21" spans="1:9" x14ac:dyDescent="0.2">
      <c r="A21" s="127"/>
      <c r="B21" s="127"/>
      <c r="C21" s="127"/>
      <c r="D21" s="127"/>
      <c r="E21" s="127"/>
      <c r="F21" s="127"/>
      <c r="G21" s="127"/>
      <c r="H21" s="127"/>
    </row>
    <row r="22" spans="1:9" x14ac:dyDescent="0.2">
      <c r="A22" s="136" t="s">
        <v>176</v>
      </c>
      <c r="B22" s="136"/>
      <c r="C22" s="136"/>
      <c r="D22" s="136"/>
      <c r="E22" s="136"/>
      <c r="F22" s="136"/>
      <c r="G22" s="136"/>
      <c r="H22" s="136"/>
      <c r="I22" s="25"/>
    </row>
    <row r="23" spans="1:9" x14ac:dyDescent="0.2">
      <c r="A23" s="137" t="s">
        <v>120</v>
      </c>
      <c r="B23" s="137"/>
      <c r="C23" s="137"/>
      <c r="D23" s="137"/>
      <c r="E23" s="137"/>
      <c r="F23" s="137"/>
      <c r="G23" s="137"/>
      <c r="H23" s="137"/>
      <c r="I23" s="7">
        <v>4.992</v>
      </c>
    </row>
    <row r="24" spans="1:9" x14ac:dyDescent="0.2">
      <c r="A24" s="142" t="s">
        <v>121</v>
      </c>
      <c r="B24" s="142"/>
      <c r="C24" s="142"/>
      <c r="D24" s="142"/>
      <c r="E24" s="142"/>
      <c r="F24" s="142"/>
      <c r="G24" s="142"/>
      <c r="H24" s="142"/>
      <c r="I24" s="95">
        <v>5.0999999999999996</v>
      </c>
    </row>
    <row r="25" spans="1:9" x14ac:dyDescent="0.2">
      <c r="A25" s="127"/>
      <c r="B25" s="127"/>
      <c r="C25" s="127"/>
      <c r="D25" s="127"/>
      <c r="E25" s="127"/>
      <c r="F25" s="127"/>
      <c r="G25" s="127"/>
      <c r="H25" s="127"/>
    </row>
    <row r="26" spans="1:9" x14ac:dyDescent="0.2">
      <c r="A26" s="136" t="s">
        <v>162</v>
      </c>
      <c r="B26" s="136"/>
      <c r="C26" s="136"/>
      <c r="D26" s="136"/>
      <c r="E26" s="136"/>
      <c r="F26" s="136"/>
      <c r="G26" s="136"/>
      <c r="H26" s="136"/>
      <c r="I26" s="25"/>
    </row>
    <row r="27" spans="1:9" x14ac:dyDescent="0.2">
      <c r="A27" s="161" t="s">
        <v>125</v>
      </c>
      <c r="B27" s="161"/>
      <c r="C27" s="161"/>
      <c r="D27" s="161"/>
      <c r="E27" s="161"/>
      <c r="F27" s="161"/>
      <c r="G27" s="161"/>
      <c r="H27" s="161"/>
      <c r="I27" s="95">
        <v>4.2869999999999999</v>
      </c>
    </row>
    <row r="28" spans="1:9" x14ac:dyDescent="0.2">
      <c r="A28" s="154"/>
      <c r="B28" s="154"/>
      <c r="C28" s="154"/>
      <c r="D28" s="154"/>
      <c r="E28" s="154"/>
      <c r="F28" s="154"/>
      <c r="G28" s="154"/>
      <c r="H28" s="154"/>
    </row>
    <row r="29" spans="1:9" x14ac:dyDescent="0.2">
      <c r="A29" s="118"/>
      <c r="B29" s="118"/>
      <c r="C29" s="118"/>
      <c r="D29" s="118"/>
      <c r="E29" s="118"/>
      <c r="F29" s="118"/>
      <c r="G29" s="118"/>
      <c r="H29" s="118"/>
      <c r="I29" s="96" t="s">
        <v>177</v>
      </c>
    </row>
    <row r="30" spans="1:9" x14ac:dyDescent="0.2">
      <c r="A30" s="160"/>
      <c r="B30" s="160"/>
      <c r="C30" s="160"/>
      <c r="D30" s="160"/>
      <c r="E30" s="160"/>
      <c r="F30" s="160"/>
      <c r="G30" s="160"/>
      <c r="H30" s="160"/>
      <c r="I30" s="97" t="str">
        <f>I6</f>
        <v>Mar 13</v>
      </c>
    </row>
    <row r="31" spans="1:9" x14ac:dyDescent="0.2">
      <c r="A31" s="137" t="s">
        <v>178</v>
      </c>
      <c r="B31" s="137"/>
      <c r="C31" s="137"/>
      <c r="D31" s="137"/>
      <c r="E31" s="137"/>
      <c r="F31" s="137"/>
      <c r="G31" s="137"/>
      <c r="H31" s="137"/>
      <c r="I31" s="28">
        <v>289</v>
      </c>
    </row>
    <row r="32" spans="1:9" x14ac:dyDescent="0.2">
      <c r="A32" s="159" t="s">
        <v>179</v>
      </c>
      <c r="B32" s="159"/>
      <c r="C32" s="159"/>
      <c r="D32" s="159"/>
      <c r="E32" s="159"/>
      <c r="F32" s="159"/>
      <c r="G32" s="159"/>
      <c r="H32" s="159"/>
      <c r="I32" s="28">
        <v>183</v>
      </c>
    </row>
    <row r="33" spans="1:9" x14ac:dyDescent="0.2">
      <c r="A33" s="159" t="s">
        <v>180</v>
      </c>
      <c r="B33" s="159"/>
      <c r="C33" s="159"/>
      <c r="D33" s="159"/>
      <c r="E33" s="159"/>
      <c r="F33" s="159"/>
      <c r="G33" s="159"/>
      <c r="H33" s="159"/>
      <c r="I33" s="28">
        <v>46</v>
      </c>
    </row>
    <row r="34" spans="1:9" x14ac:dyDescent="0.2">
      <c r="A34" s="117" t="s">
        <v>181</v>
      </c>
      <c r="B34" s="117"/>
      <c r="C34" s="117"/>
      <c r="D34" s="117"/>
      <c r="E34" s="117"/>
      <c r="F34" s="117"/>
      <c r="G34" s="117"/>
      <c r="H34" s="117"/>
      <c r="I34" s="28">
        <v>56</v>
      </c>
    </row>
    <row r="35" spans="1:9" x14ac:dyDescent="0.2">
      <c r="A35" s="117" t="s">
        <v>182</v>
      </c>
      <c r="B35" s="117"/>
      <c r="C35" s="117"/>
      <c r="D35" s="117"/>
      <c r="E35" s="117"/>
      <c r="F35" s="117"/>
      <c r="G35" s="117"/>
      <c r="H35" s="117"/>
      <c r="I35" s="28">
        <v>185</v>
      </c>
    </row>
    <row r="36" spans="1:9" x14ac:dyDescent="0.2">
      <c r="A36" s="117" t="s">
        <v>183</v>
      </c>
      <c r="B36" s="117"/>
      <c r="C36" s="117"/>
      <c r="D36" s="117"/>
      <c r="E36" s="117"/>
      <c r="F36" s="117"/>
      <c r="G36" s="117"/>
      <c r="H36" s="117"/>
      <c r="I36" s="28">
        <v>1051</v>
      </c>
    </row>
    <row r="37" spans="1:9" x14ac:dyDescent="0.2">
      <c r="A37" s="114" t="s">
        <v>184</v>
      </c>
      <c r="B37" s="114"/>
      <c r="C37" s="114"/>
      <c r="D37" s="114"/>
      <c r="E37" s="114"/>
      <c r="F37" s="114"/>
      <c r="G37" s="114"/>
      <c r="H37" s="114"/>
      <c r="I37" s="98">
        <v>3.7100000000000001E-2</v>
      </c>
    </row>
    <row r="38" spans="1:9" x14ac:dyDescent="0.2">
      <c r="A38" s="114" t="s">
        <v>185</v>
      </c>
      <c r="B38" s="118"/>
      <c r="C38" s="118"/>
      <c r="D38" s="118"/>
      <c r="E38" s="118"/>
      <c r="F38" s="118"/>
      <c r="G38" s="118"/>
      <c r="H38" s="118"/>
      <c r="I38" s="98">
        <v>0.21049999999999999</v>
      </c>
    </row>
    <row r="39" spans="1:9" x14ac:dyDescent="0.2">
      <c r="A39" s="114" t="s">
        <v>186</v>
      </c>
      <c r="B39" s="118"/>
      <c r="C39" s="118"/>
      <c r="D39" s="118"/>
      <c r="E39" s="118"/>
      <c r="F39" s="118"/>
      <c r="G39" s="118"/>
      <c r="H39" s="118"/>
      <c r="I39" s="98">
        <v>0.24759999999999999</v>
      </c>
    </row>
    <row r="40" spans="1:9" s="65" customFormat="1" x14ac:dyDescent="0.2">
      <c r="A40" s="113" t="s">
        <v>211</v>
      </c>
      <c r="B40" s="112"/>
      <c r="C40" s="112"/>
      <c r="D40" s="112"/>
      <c r="E40" s="112"/>
      <c r="F40" s="112"/>
      <c r="G40" s="112"/>
      <c r="H40" s="112"/>
      <c r="I40" s="166">
        <v>0.31900000000000001</v>
      </c>
    </row>
    <row r="41" spans="1:9" x14ac:dyDescent="0.2">
      <c r="A41" s="117" t="s">
        <v>187</v>
      </c>
      <c r="B41" s="118"/>
      <c r="C41" s="118"/>
      <c r="D41" s="118"/>
      <c r="E41" s="118"/>
      <c r="F41" s="118"/>
      <c r="G41" s="118"/>
      <c r="H41" s="118"/>
      <c r="I41" s="26">
        <v>5.4199999999999998E-2</v>
      </c>
    </row>
    <row r="42" spans="1:9" x14ac:dyDescent="0.2">
      <c r="A42" s="117" t="s">
        <v>188</v>
      </c>
      <c r="B42" s="118"/>
      <c r="C42" s="118"/>
      <c r="D42" s="118"/>
      <c r="E42" s="118"/>
      <c r="F42" s="118"/>
      <c r="G42" s="118"/>
      <c r="H42" s="118"/>
      <c r="I42" s="99">
        <v>2.12</v>
      </c>
    </row>
    <row r="43" spans="1:9" x14ac:dyDescent="0.2">
      <c r="A43" s="117" t="s">
        <v>189</v>
      </c>
      <c r="B43" s="118"/>
      <c r="C43" s="118"/>
      <c r="D43" s="118"/>
      <c r="E43" s="118"/>
      <c r="F43" s="118"/>
      <c r="G43" s="118"/>
      <c r="H43" s="118"/>
      <c r="I43" s="100">
        <v>0.1148</v>
      </c>
    </row>
    <row r="44" spans="1:9" x14ac:dyDescent="0.2">
      <c r="A44" s="142" t="s">
        <v>190</v>
      </c>
      <c r="B44" s="142"/>
      <c r="C44" s="142"/>
      <c r="D44" s="142"/>
      <c r="E44" s="142"/>
      <c r="F44" s="142"/>
      <c r="G44" s="142"/>
      <c r="H44" s="142"/>
      <c r="I44" s="101">
        <v>8.6499999999999994E-2</v>
      </c>
    </row>
    <row r="45" spans="1:9" x14ac:dyDescent="0.2">
      <c r="A45" s="81"/>
      <c r="B45" s="158"/>
      <c r="C45" s="158"/>
      <c r="D45" s="158"/>
      <c r="E45" s="158"/>
      <c r="F45" s="158"/>
      <c r="G45" s="158"/>
      <c r="H45" s="158"/>
      <c r="I45" s="158"/>
    </row>
    <row r="46" spans="1:9" x14ac:dyDescent="0.2">
      <c r="A46" s="54" t="s">
        <v>171</v>
      </c>
    </row>
    <row r="47" spans="1:9" x14ac:dyDescent="0.2">
      <c r="A47" s="66" t="s">
        <v>170</v>
      </c>
    </row>
    <row r="48" spans="1:9" x14ac:dyDescent="0.2">
      <c r="I48" s="64"/>
    </row>
    <row r="49" spans="1:9" x14ac:dyDescent="0.2">
      <c r="A49" s="55"/>
    </row>
    <row r="50" spans="1:9" x14ac:dyDescent="0.2">
      <c r="A50" s="118"/>
      <c r="B50" s="118"/>
      <c r="C50" s="118"/>
      <c r="D50" s="118"/>
      <c r="E50" s="118"/>
      <c r="F50" s="118"/>
      <c r="G50" s="118"/>
      <c r="H50" s="118"/>
      <c r="I50" s="92" t="s">
        <v>3</v>
      </c>
    </row>
    <row r="51" spans="1:9" x14ac:dyDescent="0.2">
      <c r="A51" s="118"/>
      <c r="B51" s="118"/>
      <c r="C51" s="118"/>
      <c r="D51" s="118"/>
      <c r="E51" s="118"/>
      <c r="F51" s="118"/>
      <c r="G51" s="118"/>
      <c r="H51" s="118"/>
      <c r="I51" s="5" t="str">
        <f>I30</f>
        <v>Mar 13</v>
      </c>
    </row>
    <row r="52" spans="1:9" x14ac:dyDescent="0.2">
      <c r="A52" s="140"/>
      <c r="B52" s="140"/>
      <c r="C52" s="140"/>
      <c r="D52" s="140"/>
      <c r="E52" s="140"/>
      <c r="F52" s="140"/>
      <c r="G52" s="140"/>
      <c r="H52" s="140"/>
      <c r="I52" s="6" t="s">
        <v>5</v>
      </c>
    </row>
    <row r="53" spans="1:9" x14ac:dyDescent="0.2">
      <c r="A53" s="125" t="s">
        <v>40</v>
      </c>
      <c r="B53" s="125"/>
      <c r="C53" s="125"/>
      <c r="D53" s="125"/>
      <c r="E53" s="125"/>
      <c r="F53" s="125"/>
      <c r="G53" s="125"/>
      <c r="H53" s="125"/>
      <c r="I53" s="28">
        <v>33</v>
      </c>
    </row>
    <row r="54" spans="1:9" x14ac:dyDescent="0.2">
      <c r="A54" s="115" t="s">
        <v>41</v>
      </c>
      <c r="B54" s="115"/>
      <c r="C54" s="115"/>
      <c r="D54" s="115"/>
      <c r="E54" s="115"/>
      <c r="F54" s="115"/>
      <c r="G54" s="115"/>
      <c r="H54" s="115"/>
      <c r="I54" s="93">
        <v>-25</v>
      </c>
    </row>
    <row r="55" spans="1:9" x14ac:dyDescent="0.2">
      <c r="A55" s="122" t="s">
        <v>59</v>
      </c>
      <c r="B55" s="122"/>
      <c r="C55" s="122"/>
      <c r="D55" s="122"/>
      <c r="E55" s="122"/>
      <c r="F55" s="122"/>
      <c r="G55" s="122"/>
      <c r="H55" s="122"/>
      <c r="I55" s="28">
        <f>SUM(I53:I54)</f>
        <v>8</v>
      </c>
    </row>
    <row r="56" spans="1:9" x14ac:dyDescent="0.2">
      <c r="A56" s="115" t="s">
        <v>60</v>
      </c>
      <c r="B56" s="115"/>
      <c r="C56" s="115"/>
      <c r="D56" s="115"/>
      <c r="E56" s="115"/>
      <c r="F56" s="115"/>
      <c r="G56" s="115"/>
      <c r="H56" s="115"/>
      <c r="I56" s="94">
        <v>-23</v>
      </c>
    </row>
    <row r="57" spans="1:9" x14ac:dyDescent="0.2">
      <c r="A57" s="122" t="s">
        <v>191</v>
      </c>
      <c r="B57" s="122"/>
      <c r="C57" s="122"/>
      <c r="D57" s="122"/>
      <c r="E57" s="122"/>
      <c r="F57" s="122"/>
      <c r="G57" s="122"/>
      <c r="H57" s="122"/>
      <c r="I57" s="28">
        <f>SUM(I55:I56)</f>
        <v>-15</v>
      </c>
    </row>
    <row r="58" spans="1:9" x14ac:dyDescent="0.2">
      <c r="A58" s="115" t="s">
        <v>62</v>
      </c>
      <c r="B58" s="115"/>
      <c r="C58" s="115"/>
      <c r="D58" s="115"/>
      <c r="E58" s="115"/>
      <c r="F58" s="115"/>
      <c r="G58" s="115"/>
      <c r="H58" s="115"/>
      <c r="I58" s="94">
        <v>-281</v>
      </c>
    </row>
    <row r="59" spans="1:9" x14ac:dyDescent="0.2">
      <c r="A59" s="122" t="s">
        <v>192</v>
      </c>
      <c r="B59" s="122"/>
      <c r="C59" s="122"/>
      <c r="D59" s="122"/>
      <c r="E59" s="122"/>
      <c r="F59" s="122"/>
      <c r="G59" s="122"/>
      <c r="H59" s="122"/>
      <c r="I59" s="28">
        <f>SUM(I57:I58)</f>
        <v>-296</v>
      </c>
    </row>
    <row r="60" spans="1:9" x14ac:dyDescent="0.2">
      <c r="A60" s="115" t="s">
        <v>174</v>
      </c>
      <c r="B60" s="115"/>
      <c r="C60" s="115"/>
      <c r="D60" s="115"/>
      <c r="E60" s="115"/>
      <c r="F60" s="115"/>
      <c r="G60" s="115"/>
      <c r="H60" s="115"/>
      <c r="I60" s="28">
        <v>70</v>
      </c>
    </row>
    <row r="61" spans="1:9" ht="13.5" thickBot="1" x14ac:dyDescent="0.25">
      <c r="A61" s="134" t="s">
        <v>193</v>
      </c>
      <c r="B61" s="134"/>
      <c r="C61" s="134"/>
      <c r="D61" s="134"/>
      <c r="E61" s="134"/>
      <c r="F61" s="134"/>
      <c r="G61" s="134"/>
      <c r="H61" s="134"/>
      <c r="I61" s="39">
        <f>SUM(I59:I60)</f>
        <v>-226</v>
      </c>
    </row>
  </sheetData>
  <mergeCells count="52">
    <mergeCell ref="A6:H6"/>
    <mergeCell ref="A7:H7"/>
    <mergeCell ref="A8:H8"/>
    <mergeCell ref="A9:H9"/>
    <mergeCell ref="A5:H5"/>
    <mergeCell ref="A13:H13"/>
    <mergeCell ref="A14:H14"/>
    <mergeCell ref="A15:H15"/>
    <mergeCell ref="A10:H10"/>
    <mergeCell ref="A11:H11"/>
    <mergeCell ref="A12:H12"/>
    <mergeCell ref="A19:H19"/>
    <mergeCell ref="A20:H20"/>
    <mergeCell ref="A16:H16"/>
    <mergeCell ref="A17:H17"/>
    <mergeCell ref="A18:H18"/>
    <mergeCell ref="A24:H24"/>
    <mergeCell ref="A25:H25"/>
    <mergeCell ref="A26:H26"/>
    <mergeCell ref="A21:H21"/>
    <mergeCell ref="A22:H22"/>
    <mergeCell ref="A23:H23"/>
    <mergeCell ref="A30:H30"/>
    <mergeCell ref="A31:H31"/>
    <mergeCell ref="A32:H32"/>
    <mergeCell ref="A27:H27"/>
    <mergeCell ref="A28:H28"/>
    <mergeCell ref="A29:H29"/>
    <mergeCell ref="A35:H35"/>
    <mergeCell ref="A36:H36"/>
    <mergeCell ref="A33:H33"/>
    <mergeCell ref="A34:H34"/>
    <mergeCell ref="A41:H41"/>
    <mergeCell ref="A37:H37"/>
    <mergeCell ref="A38:H38"/>
    <mergeCell ref="A39:H39"/>
    <mergeCell ref="B45:I45"/>
    <mergeCell ref="A50:H50"/>
    <mergeCell ref="A42:H42"/>
    <mergeCell ref="A43:H43"/>
    <mergeCell ref="A44:H44"/>
    <mergeCell ref="A54:H54"/>
    <mergeCell ref="A55:H55"/>
    <mergeCell ref="A56:H56"/>
    <mergeCell ref="A51:H51"/>
    <mergeCell ref="A52:H52"/>
    <mergeCell ref="A53:H53"/>
    <mergeCell ref="A60:H60"/>
    <mergeCell ref="A61:H61"/>
    <mergeCell ref="A57:H57"/>
    <mergeCell ref="A58:H58"/>
    <mergeCell ref="A59:H59"/>
  </mergeCells>
  <pageMargins left="0.74803149606299213" right="0.74803149606299213" top="0.98425196850393704" bottom="0.98425196850393704" header="0.51181102362204722" footer="0.51181102362204722"/>
  <pageSetup paperSize="9" scale="92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3">
    <tabColor indexed="44"/>
  </sheetPr>
  <dimension ref="A1:N14"/>
  <sheetViews>
    <sheetView workbookViewId="0">
      <selection activeCell="K14" sqref="J14:K14"/>
    </sheetView>
  </sheetViews>
  <sheetFormatPr defaultRowHeight="12.75" x14ac:dyDescent="0.2"/>
  <cols>
    <col min="1" max="4" width="2.28515625" customWidth="1"/>
    <col min="5" max="5" width="9" customWidth="1"/>
    <col min="6" max="11" width="8.5703125" customWidth="1"/>
    <col min="12" max="12" width="1.42578125" customWidth="1"/>
    <col min="13" max="14" width="8.5703125" customWidth="1"/>
    <col min="15" max="18" width="7.7109375" customWidth="1"/>
    <col min="19" max="19" width="1.28515625" customWidth="1"/>
    <col min="20" max="21" width="7.7109375" customWidth="1"/>
  </cols>
  <sheetData>
    <row r="1" spans="1:14" ht="20.100000000000001" customHeight="1" x14ac:dyDescent="0.2">
      <c r="A1" s="54" t="s">
        <v>194</v>
      </c>
    </row>
    <row r="2" spans="1:14" ht="9.75" customHeight="1" x14ac:dyDescent="0.2">
      <c r="A2" s="66"/>
      <c r="I2" s="64"/>
    </row>
    <row r="3" spans="1:14" ht="13.5" customHeight="1" x14ac:dyDescent="0.2"/>
    <row r="4" spans="1:14" ht="1.5" customHeight="1" x14ac:dyDescent="0.2">
      <c r="A4" s="55"/>
    </row>
    <row r="5" spans="1:14" ht="12" customHeight="1" x14ac:dyDescent="0.2">
      <c r="A5" s="118"/>
      <c r="B5" s="118"/>
      <c r="C5" s="118"/>
      <c r="D5" s="118"/>
      <c r="E5" s="118"/>
      <c r="F5" s="118"/>
      <c r="G5" s="118"/>
      <c r="H5" s="118"/>
      <c r="I5" s="124" t="s">
        <v>3</v>
      </c>
      <c r="J5" s="124"/>
      <c r="K5" s="124"/>
      <c r="M5" s="124"/>
      <c r="N5" s="124"/>
    </row>
    <row r="6" spans="1:14" ht="12" customHeight="1" x14ac:dyDescent="0.2">
      <c r="A6" s="118"/>
      <c r="B6" s="118"/>
      <c r="C6" s="118"/>
      <c r="D6" s="118"/>
      <c r="E6" s="118"/>
      <c r="F6" s="118"/>
      <c r="G6" s="118"/>
      <c r="H6" s="118"/>
      <c r="I6" s="5" t="s">
        <v>198</v>
      </c>
      <c r="J6" s="5" t="s">
        <v>197</v>
      </c>
      <c r="K6" s="5" t="s">
        <v>199</v>
      </c>
      <c r="M6" s="5" t="str">
        <f>I6&amp;" v"</f>
        <v>Mar 13 v</v>
      </c>
      <c r="N6" s="5" t="str">
        <f>I6&amp;" v"</f>
        <v>Mar 13 v</v>
      </c>
    </row>
    <row r="7" spans="1:14" x14ac:dyDescent="0.2">
      <c r="A7" s="140"/>
      <c r="B7" s="140"/>
      <c r="C7" s="140"/>
      <c r="D7" s="140"/>
      <c r="E7" s="140"/>
      <c r="F7" s="140"/>
      <c r="G7" s="140"/>
      <c r="H7" s="140"/>
      <c r="I7" s="6" t="s">
        <v>5</v>
      </c>
      <c r="J7" s="6" t="s">
        <v>5</v>
      </c>
      <c r="K7" s="6" t="s">
        <v>5</v>
      </c>
      <c r="M7" s="6" t="str">
        <f>J6&amp;" %"</f>
        <v>Sep 12 %</v>
      </c>
      <c r="N7" s="6" t="str">
        <f>K6&amp;" %"</f>
        <v>Mar 12 %</v>
      </c>
    </row>
    <row r="8" spans="1:14" ht="12.75" customHeight="1" x14ac:dyDescent="0.2">
      <c r="A8" s="114" t="s">
        <v>59</v>
      </c>
      <c r="B8" s="114"/>
      <c r="C8" s="114"/>
      <c r="D8" s="114"/>
      <c r="E8" s="114"/>
      <c r="F8" s="114"/>
      <c r="G8" s="114"/>
      <c r="H8" s="114"/>
      <c r="I8" s="67">
        <v>371</v>
      </c>
      <c r="J8" s="10">
        <v>320</v>
      </c>
      <c r="K8" s="10">
        <v>422</v>
      </c>
      <c r="M8" s="20">
        <v>15.937499999999998</v>
      </c>
      <c r="N8" s="20">
        <v>-12.085308056872037</v>
      </c>
    </row>
    <row r="9" spans="1:14" ht="12.75" customHeight="1" x14ac:dyDescent="0.2">
      <c r="A9" s="115" t="s">
        <v>60</v>
      </c>
      <c r="B9" s="115"/>
      <c r="C9" s="115"/>
      <c r="D9" s="115"/>
      <c r="E9" s="115"/>
      <c r="F9" s="115"/>
      <c r="G9" s="115"/>
      <c r="H9" s="115"/>
      <c r="I9" s="68">
        <v>-180</v>
      </c>
      <c r="J9" s="24">
        <v>-136</v>
      </c>
      <c r="K9" s="24">
        <v>-285</v>
      </c>
      <c r="M9" s="56">
        <v>-32.352941176470587</v>
      </c>
      <c r="N9" s="56">
        <v>36.84210526315789</v>
      </c>
    </row>
    <row r="10" spans="1:14" x14ac:dyDescent="0.2">
      <c r="A10" s="122" t="s">
        <v>61</v>
      </c>
      <c r="B10" s="122"/>
      <c r="C10" s="122"/>
      <c r="D10" s="122"/>
      <c r="E10" s="122"/>
      <c r="F10" s="122"/>
      <c r="G10" s="122"/>
      <c r="H10" s="122"/>
      <c r="I10" s="28">
        <f>SUM(I8:I9)</f>
        <v>191</v>
      </c>
      <c r="J10" s="10">
        <v>184</v>
      </c>
      <c r="K10" s="10">
        <v>137</v>
      </c>
      <c r="M10" s="20">
        <v>3.804347826086957</v>
      </c>
      <c r="N10" s="20">
        <v>39.416058394160586</v>
      </c>
    </row>
    <row r="11" spans="1:14" ht="12.75" customHeight="1" x14ac:dyDescent="0.2">
      <c r="A11" s="115" t="s">
        <v>195</v>
      </c>
      <c r="B11" s="115"/>
      <c r="C11" s="115"/>
      <c r="D11" s="115"/>
      <c r="E11" s="115"/>
      <c r="F11" s="115"/>
      <c r="G11" s="115"/>
      <c r="H11" s="115"/>
      <c r="I11" s="36">
        <v>-21</v>
      </c>
      <c r="J11" s="24">
        <v>-264</v>
      </c>
      <c r="K11" s="24">
        <v>-70</v>
      </c>
      <c r="M11" s="56">
        <v>92.045454545454547</v>
      </c>
      <c r="N11" s="56">
        <v>70</v>
      </c>
    </row>
    <row r="12" spans="1:14" x14ac:dyDescent="0.2">
      <c r="A12" s="162" t="s">
        <v>196</v>
      </c>
      <c r="B12" s="162"/>
      <c r="C12" s="162"/>
      <c r="D12" s="162"/>
      <c r="E12" s="162"/>
      <c r="F12" s="162"/>
      <c r="G12" s="162"/>
      <c r="H12" s="162"/>
      <c r="I12" s="28">
        <f>SUM(I10:I11)</f>
        <v>170</v>
      </c>
      <c r="J12" s="10">
        <v>-80</v>
      </c>
      <c r="K12" s="10">
        <v>67</v>
      </c>
      <c r="M12" s="20" t="s">
        <v>138</v>
      </c>
      <c r="N12" s="20" t="s">
        <v>138</v>
      </c>
    </row>
    <row r="13" spans="1:14" ht="12.75" customHeight="1" x14ac:dyDescent="0.2">
      <c r="A13" s="126" t="s">
        <v>160</v>
      </c>
      <c r="B13" s="126"/>
      <c r="C13" s="126"/>
      <c r="D13" s="126"/>
      <c r="E13" s="126"/>
      <c r="F13" s="126"/>
      <c r="G13" s="126"/>
      <c r="H13" s="126"/>
      <c r="I13" s="36">
        <v>-20</v>
      </c>
      <c r="J13" s="24">
        <v>69</v>
      </c>
      <c r="K13" s="24">
        <v>22</v>
      </c>
      <c r="M13" s="56" t="s">
        <v>138</v>
      </c>
      <c r="N13" s="56" t="s">
        <v>138</v>
      </c>
    </row>
    <row r="14" spans="1:14" ht="16.5" customHeight="1" thickBot="1" x14ac:dyDescent="0.25">
      <c r="A14" s="134" t="s">
        <v>17</v>
      </c>
      <c r="B14" s="134"/>
      <c r="C14" s="134"/>
      <c r="D14" s="134"/>
      <c r="E14" s="134"/>
      <c r="F14" s="134"/>
      <c r="G14" s="134"/>
      <c r="H14" s="134"/>
      <c r="I14" s="39">
        <f>SUM(I12:I13)</f>
        <v>150</v>
      </c>
      <c r="J14" s="167">
        <f>SUM(J12:J13)</f>
        <v>-11</v>
      </c>
      <c r="K14" s="167">
        <f>SUM(K12:K13)</f>
        <v>89</v>
      </c>
      <c r="M14" s="57" t="s">
        <v>138</v>
      </c>
      <c r="N14" s="57">
        <v>68.5</v>
      </c>
    </row>
  </sheetData>
  <mergeCells count="12">
    <mergeCell ref="A5:H5"/>
    <mergeCell ref="I5:K5"/>
    <mergeCell ref="M5:N5"/>
    <mergeCell ref="A6:H6"/>
    <mergeCell ref="A7:H7"/>
    <mergeCell ref="A13:H13"/>
    <mergeCell ref="A14:H14"/>
    <mergeCell ref="A8:H8"/>
    <mergeCell ref="A9:H9"/>
    <mergeCell ref="A10:H10"/>
    <mergeCell ref="A11:H11"/>
    <mergeCell ref="A12:H12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tabColor indexed="44"/>
    <pageSetUpPr fitToPage="1"/>
  </sheetPr>
  <dimension ref="A1:N83"/>
  <sheetViews>
    <sheetView zoomScale="115" zoomScaleNormal="115" workbookViewId="0">
      <selection activeCell="J28" sqref="J28"/>
    </sheetView>
  </sheetViews>
  <sheetFormatPr defaultRowHeight="12.75" outlineLevelRow="1" x14ac:dyDescent="0.2"/>
  <cols>
    <col min="1" max="4" width="2.28515625" customWidth="1"/>
    <col min="5" max="5" width="6.85546875" customWidth="1"/>
    <col min="6" max="9" width="8.5703125" customWidth="1"/>
    <col min="10" max="10" width="9.85546875" customWidth="1"/>
    <col min="11" max="12" width="8.5703125" customWidth="1"/>
    <col min="13" max="13" width="1.42578125" style="102" customWidth="1"/>
    <col min="14" max="14" width="10.7109375" customWidth="1"/>
  </cols>
  <sheetData>
    <row r="1" spans="1:14" ht="19.5" customHeight="1" x14ac:dyDescent="0.2">
      <c r="A1" s="1" t="s">
        <v>0</v>
      </c>
    </row>
    <row r="2" spans="1:14" x14ac:dyDescent="0.2">
      <c r="A2" s="3" t="s">
        <v>1</v>
      </c>
    </row>
    <row r="3" spans="1:14" ht="19.5" customHeight="1" x14ac:dyDescent="0.2">
      <c r="A3" s="4" t="s">
        <v>54</v>
      </c>
    </row>
    <row r="4" spans="1:14" ht="12.75" customHeight="1" x14ac:dyDescent="0.2">
      <c r="A4" s="118"/>
      <c r="B4" s="118"/>
      <c r="C4" s="118"/>
      <c r="D4" s="118"/>
      <c r="E4" s="118"/>
      <c r="F4" s="118"/>
      <c r="G4" s="118"/>
      <c r="H4" s="118"/>
      <c r="I4" s="118"/>
      <c r="J4" s="124" t="s">
        <v>3</v>
      </c>
      <c r="K4" s="124"/>
      <c r="L4" s="124"/>
      <c r="N4" s="33" t="str">
        <f>J5</f>
        <v>Mar 13</v>
      </c>
    </row>
    <row r="5" spans="1:14" ht="12.75" customHeight="1" x14ac:dyDescent="0.2">
      <c r="A5" s="118"/>
      <c r="B5" s="118"/>
      <c r="C5" s="118"/>
      <c r="D5" s="118"/>
      <c r="E5" s="118"/>
      <c r="F5" s="118"/>
      <c r="G5" s="118"/>
      <c r="H5" s="118"/>
      <c r="I5" s="118"/>
      <c r="J5" s="5" t="s">
        <v>198</v>
      </c>
      <c r="K5" s="5" t="s">
        <v>197</v>
      </c>
      <c r="L5" s="5" t="s">
        <v>199</v>
      </c>
      <c r="N5" s="33" t="s">
        <v>55</v>
      </c>
    </row>
    <row r="6" spans="1:14" ht="12.75" customHeight="1" x14ac:dyDescent="0.2">
      <c r="A6" s="163" t="s">
        <v>201</v>
      </c>
      <c r="B6" s="163"/>
      <c r="C6" s="163"/>
      <c r="D6" s="163"/>
      <c r="E6" s="163"/>
      <c r="F6" s="163"/>
      <c r="G6" s="163"/>
      <c r="H6" s="163"/>
      <c r="I6" s="163"/>
      <c r="J6" s="6" t="s">
        <v>5</v>
      </c>
      <c r="K6" s="6" t="s">
        <v>5</v>
      </c>
      <c r="L6" s="6" t="s">
        <v>5</v>
      </c>
      <c r="N6" s="6" t="s">
        <v>56</v>
      </c>
    </row>
    <row r="7" spans="1:14" ht="16.5" customHeight="1" x14ac:dyDescent="0.2">
      <c r="A7" s="125" t="s">
        <v>40</v>
      </c>
      <c r="B7" s="125"/>
      <c r="C7" s="125"/>
      <c r="D7" s="125"/>
      <c r="E7" s="125"/>
      <c r="F7" s="125"/>
      <c r="G7" s="125"/>
      <c r="H7" s="125"/>
      <c r="I7" s="125"/>
      <c r="J7" s="28">
        <v>6608</v>
      </c>
      <c r="K7" s="10">
        <v>6589</v>
      </c>
      <c r="L7" s="10">
        <v>6708</v>
      </c>
      <c r="N7" s="34" t="s">
        <v>57</v>
      </c>
    </row>
    <row r="8" spans="1:14" ht="12.75" customHeight="1" x14ac:dyDescent="0.2">
      <c r="A8" s="114" t="s">
        <v>41</v>
      </c>
      <c r="B8" s="114"/>
      <c r="C8" s="114"/>
      <c r="D8" s="114"/>
      <c r="E8" s="114"/>
      <c r="F8" s="114"/>
      <c r="G8" s="114"/>
      <c r="H8" s="114"/>
      <c r="I8" s="114"/>
      <c r="J8" s="28">
        <v>1943</v>
      </c>
      <c r="K8" s="10">
        <v>1772</v>
      </c>
      <c r="L8" s="10">
        <v>1640</v>
      </c>
      <c r="N8" s="34" t="s">
        <v>57</v>
      </c>
    </row>
    <row r="9" spans="1:14" ht="12.75" customHeight="1" x14ac:dyDescent="0.2">
      <c r="A9" s="115" t="s">
        <v>58</v>
      </c>
      <c r="B9" s="115"/>
      <c r="C9" s="115"/>
      <c r="D9" s="115"/>
      <c r="E9" s="115"/>
      <c r="F9" s="115"/>
      <c r="G9" s="115"/>
      <c r="H9" s="115"/>
      <c r="I9" s="115"/>
      <c r="J9" s="36">
        <v>699</v>
      </c>
      <c r="K9" s="24">
        <v>755</v>
      </c>
      <c r="L9" s="24">
        <v>760</v>
      </c>
      <c r="N9" s="37" t="s">
        <v>57</v>
      </c>
    </row>
    <row r="10" spans="1:14" ht="16.5" customHeight="1" x14ac:dyDescent="0.2">
      <c r="A10" s="125" t="s">
        <v>59</v>
      </c>
      <c r="B10" s="125"/>
      <c r="C10" s="125"/>
      <c r="D10" s="125"/>
      <c r="E10" s="125"/>
      <c r="F10" s="125"/>
      <c r="G10" s="125"/>
      <c r="H10" s="125"/>
      <c r="I10" s="125"/>
      <c r="J10" s="28">
        <f>SUM(J7:J9)</f>
        <v>9250</v>
      </c>
      <c r="K10" s="10">
        <f>SUM(K7:K9)</f>
        <v>9116</v>
      </c>
      <c r="L10" s="10">
        <f>SUM(L7:L9)</f>
        <v>9108</v>
      </c>
      <c r="N10" s="35" t="s">
        <v>57</v>
      </c>
    </row>
    <row r="11" spans="1:14" ht="12.75" customHeight="1" x14ac:dyDescent="0.2">
      <c r="A11" s="115" t="s">
        <v>60</v>
      </c>
      <c r="B11" s="115"/>
      <c r="C11" s="115"/>
      <c r="D11" s="115"/>
      <c r="E11" s="115"/>
      <c r="F11" s="115"/>
      <c r="G11" s="115"/>
      <c r="H11" s="115"/>
      <c r="I11" s="115"/>
      <c r="J11" s="36">
        <v>-3976</v>
      </c>
      <c r="K11" s="24">
        <v>-3876</v>
      </c>
      <c r="L11" s="24">
        <v>-3952</v>
      </c>
      <c r="N11" s="38" t="s">
        <v>57</v>
      </c>
    </row>
    <row r="12" spans="1:14" ht="16.5" customHeight="1" x14ac:dyDescent="0.2">
      <c r="A12" s="125" t="s">
        <v>61</v>
      </c>
      <c r="B12" s="125"/>
      <c r="C12" s="125"/>
      <c r="D12" s="125"/>
      <c r="E12" s="125"/>
      <c r="F12" s="125"/>
      <c r="G12" s="125"/>
      <c r="H12" s="125"/>
      <c r="I12" s="125"/>
      <c r="J12" s="28">
        <f>SUM(J10:J11)</f>
        <v>5274</v>
      </c>
      <c r="K12" s="10">
        <f>SUM(K10:K11)</f>
        <v>5240</v>
      </c>
      <c r="L12" s="10">
        <f>SUM(L10:L11)</f>
        <v>5156</v>
      </c>
      <c r="N12" s="35" t="s">
        <v>57</v>
      </c>
    </row>
    <row r="13" spans="1:14" ht="12.75" customHeight="1" x14ac:dyDescent="0.2">
      <c r="A13" s="126" t="s">
        <v>62</v>
      </c>
      <c r="B13" s="126"/>
      <c r="C13" s="126"/>
      <c r="D13" s="126"/>
      <c r="E13" s="126"/>
      <c r="F13" s="126"/>
      <c r="G13" s="126"/>
      <c r="H13" s="126"/>
      <c r="I13" s="126"/>
      <c r="J13" s="36">
        <v>-1092</v>
      </c>
      <c r="K13" s="24">
        <v>-1484</v>
      </c>
      <c r="L13" s="24">
        <v>-1131</v>
      </c>
      <c r="N13" s="38" t="s">
        <v>57</v>
      </c>
    </row>
    <row r="14" spans="1:14" ht="23.25" customHeight="1" x14ac:dyDescent="0.2">
      <c r="A14" s="125" t="s">
        <v>63</v>
      </c>
      <c r="B14" s="125"/>
      <c r="C14" s="125"/>
      <c r="D14" s="125"/>
      <c r="E14" s="125"/>
      <c r="F14" s="125"/>
      <c r="G14" s="125"/>
      <c r="H14" s="125"/>
      <c r="I14" s="125"/>
      <c r="J14" s="28">
        <f>SUM(J12:J13)</f>
        <v>4182</v>
      </c>
      <c r="K14" s="10">
        <f>SUM(K12:K13)</f>
        <v>3756</v>
      </c>
      <c r="L14" s="10">
        <f>SUM(L12:L13)</f>
        <v>4025</v>
      </c>
      <c r="N14" s="35" t="s">
        <v>57</v>
      </c>
    </row>
    <row r="15" spans="1:14" ht="12.75" customHeight="1" x14ac:dyDescent="0.2">
      <c r="A15" s="115" t="s">
        <v>64</v>
      </c>
      <c r="B15" s="115"/>
      <c r="C15" s="115"/>
      <c r="D15" s="115"/>
      <c r="E15" s="115"/>
      <c r="F15" s="115"/>
      <c r="G15" s="115"/>
      <c r="H15" s="115"/>
      <c r="I15" s="115"/>
      <c r="J15" s="36">
        <v>-1170</v>
      </c>
      <c r="K15" s="24">
        <v>-1057</v>
      </c>
      <c r="L15" s="24">
        <v>-1121</v>
      </c>
      <c r="N15" s="38" t="s">
        <v>57</v>
      </c>
    </row>
    <row r="16" spans="1:14" ht="18" customHeight="1" x14ac:dyDescent="0.2">
      <c r="A16" s="125" t="s">
        <v>65</v>
      </c>
      <c r="B16" s="125"/>
      <c r="C16" s="125"/>
      <c r="D16" s="125"/>
      <c r="E16" s="125"/>
      <c r="F16" s="125"/>
      <c r="G16" s="125"/>
      <c r="H16" s="125"/>
      <c r="I16" s="125"/>
      <c r="J16" s="28">
        <f>SUM(J14:J15)</f>
        <v>3012</v>
      </c>
      <c r="K16" s="10">
        <f>SUM(K14:K15)</f>
        <v>2699</v>
      </c>
      <c r="L16" s="10">
        <f>SUM(L14:L15)</f>
        <v>2904</v>
      </c>
      <c r="N16" s="35" t="s">
        <v>57</v>
      </c>
    </row>
    <row r="17" spans="1:14" ht="12.75" customHeight="1" x14ac:dyDescent="0.2">
      <c r="A17" s="114" t="s">
        <v>66</v>
      </c>
      <c r="B17" s="114"/>
      <c r="C17" s="114"/>
      <c r="D17" s="114"/>
      <c r="E17" s="114"/>
      <c r="F17" s="114"/>
      <c r="G17" s="114"/>
      <c r="H17" s="114"/>
      <c r="I17" s="114"/>
      <c r="J17" s="28">
        <v>-3</v>
      </c>
      <c r="K17" s="10">
        <v>0</v>
      </c>
      <c r="L17" s="10">
        <v>-1</v>
      </c>
      <c r="N17" s="35" t="s">
        <v>57</v>
      </c>
    </row>
    <row r="18" spans="1:14" ht="12.75" customHeight="1" x14ac:dyDescent="0.2">
      <c r="A18" s="114" t="s">
        <v>67</v>
      </c>
      <c r="B18" s="114"/>
      <c r="C18" s="114"/>
      <c r="D18" s="114"/>
      <c r="E18" s="114"/>
      <c r="F18" s="114"/>
      <c r="G18" s="114"/>
      <c r="H18" s="114"/>
      <c r="I18" s="114"/>
      <c r="J18" s="28">
        <v>0</v>
      </c>
      <c r="K18" s="10">
        <v>8</v>
      </c>
      <c r="L18" s="10">
        <v>30</v>
      </c>
      <c r="N18" s="35" t="s">
        <v>57</v>
      </c>
    </row>
    <row r="19" spans="1:14" ht="12.75" customHeight="1" x14ac:dyDescent="0.2">
      <c r="A19" s="115" t="s">
        <v>68</v>
      </c>
      <c r="B19" s="115"/>
      <c r="C19" s="115"/>
      <c r="D19" s="115"/>
      <c r="E19" s="115"/>
      <c r="F19" s="115"/>
      <c r="G19" s="115"/>
      <c r="H19" s="115"/>
      <c r="I19" s="115"/>
      <c r="J19" s="36">
        <v>-94</v>
      </c>
      <c r="K19" s="24">
        <v>-102</v>
      </c>
      <c r="L19" s="24">
        <v>-105</v>
      </c>
      <c r="N19" s="38" t="s">
        <v>57</v>
      </c>
    </row>
    <row r="20" spans="1:14" ht="15.75" customHeight="1" thickBot="1" x14ac:dyDescent="0.25">
      <c r="A20" s="134" t="s">
        <v>17</v>
      </c>
      <c r="B20" s="134"/>
      <c r="C20" s="134"/>
      <c r="D20" s="134"/>
      <c r="E20" s="134"/>
      <c r="F20" s="134"/>
      <c r="G20" s="134"/>
      <c r="H20" s="134"/>
      <c r="I20" s="134"/>
      <c r="J20" s="39">
        <f>SUM(J16:J19)</f>
        <v>2915</v>
      </c>
      <c r="K20" s="40">
        <f>SUM(K16:K19)</f>
        <v>2605</v>
      </c>
      <c r="L20" s="40">
        <f>SUM(L16:L19)</f>
        <v>2828</v>
      </c>
      <c r="N20" s="41" t="s">
        <v>57</v>
      </c>
    </row>
    <row r="21" spans="1:14" ht="16.5" customHeight="1" x14ac:dyDescent="0.2">
      <c r="A21" s="133" t="s">
        <v>69</v>
      </c>
      <c r="B21" s="133"/>
      <c r="C21" s="133"/>
      <c r="D21" s="133"/>
      <c r="E21" s="133"/>
      <c r="F21" s="133"/>
      <c r="G21" s="133"/>
      <c r="H21" s="133"/>
      <c r="I21" s="133"/>
      <c r="J21" s="28"/>
      <c r="K21" s="10"/>
      <c r="L21" s="10"/>
      <c r="N21" s="35"/>
    </row>
    <row r="22" spans="1:14" ht="12.75" customHeight="1" x14ac:dyDescent="0.2">
      <c r="A22" s="114" t="s">
        <v>68</v>
      </c>
      <c r="B22" s="114"/>
      <c r="C22" s="114"/>
      <c r="D22" s="114"/>
      <c r="E22" s="114"/>
      <c r="F22" s="114"/>
      <c r="G22" s="114"/>
      <c r="H22" s="114"/>
      <c r="I22" s="114"/>
      <c r="J22" s="28">
        <v>94</v>
      </c>
      <c r="K22" s="10">
        <v>102</v>
      </c>
      <c r="L22" s="10">
        <v>105</v>
      </c>
      <c r="N22" s="35" t="s">
        <v>57</v>
      </c>
    </row>
    <row r="23" spans="1:14" ht="12.75" customHeight="1" x14ac:dyDescent="0.2">
      <c r="A23" s="114" t="s">
        <v>70</v>
      </c>
      <c r="B23" s="114"/>
      <c r="C23" s="114"/>
      <c r="D23" s="114"/>
      <c r="E23" s="114"/>
      <c r="F23" s="114"/>
      <c r="G23" s="114"/>
      <c r="H23" s="114"/>
      <c r="I23" s="114"/>
      <c r="J23" s="28">
        <v>-198</v>
      </c>
      <c r="K23" s="10">
        <v>-63</v>
      </c>
      <c r="L23" s="10">
        <v>-92</v>
      </c>
      <c r="N23" s="35" t="s">
        <v>57</v>
      </c>
    </row>
    <row r="24" spans="1:14" ht="12.75" customHeight="1" x14ac:dyDescent="0.2">
      <c r="A24" s="114" t="s">
        <v>71</v>
      </c>
      <c r="B24" s="114"/>
      <c r="C24" s="114"/>
      <c r="D24" s="114"/>
      <c r="E24" s="114"/>
      <c r="F24" s="114"/>
      <c r="G24" s="114"/>
      <c r="H24" s="114"/>
      <c r="I24" s="114"/>
      <c r="J24" s="28">
        <v>-248</v>
      </c>
      <c r="K24" s="10">
        <v>-225</v>
      </c>
      <c r="L24" s="10">
        <v>-40</v>
      </c>
      <c r="N24" s="35" t="s">
        <v>57</v>
      </c>
    </row>
    <row r="25" spans="1:14" ht="13.5" customHeight="1" x14ac:dyDescent="0.2">
      <c r="A25" s="114" t="s">
        <v>72</v>
      </c>
      <c r="B25" s="114"/>
      <c r="C25" s="114"/>
      <c r="D25" s="114"/>
      <c r="E25" s="114"/>
      <c r="F25" s="114"/>
      <c r="G25" s="114"/>
      <c r="H25" s="114"/>
      <c r="I25" s="114"/>
      <c r="J25" s="28">
        <v>10</v>
      </c>
      <c r="K25" s="10">
        <v>21</v>
      </c>
      <c r="L25" s="10">
        <v>-5</v>
      </c>
      <c r="N25" s="35" t="s">
        <v>57</v>
      </c>
    </row>
    <row r="26" spans="1:14" ht="13.5" customHeight="1" x14ac:dyDescent="0.2">
      <c r="A26" s="114" t="s">
        <v>202</v>
      </c>
      <c r="B26" s="114"/>
      <c r="C26" s="114"/>
      <c r="D26" s="114"/>
      <c r="E26" s="114"/>
      <c r="F26" s="114"/>
      <c r="G26" s="114"/>
      <c r="H26" s="114"/>
      <c r="I26" s="114"/>
      <c r="J26" s="28">
        <v>0</v>
      </c>
      <c r="K26" s="10">
        <v>0</v>
      </c>
      <c r="L26" s="10">
        <v>-99</v>
      </c>
      <c r="N26" s="35" t="s">
        <v>57</v>
      </c>
    </row>
    <row r="27" spans="1:14" ht="13.5" customHeight="1" x14ac:dyDescent="0.2">
      <c r="A27" s="117" t="s">
        <v>73</v>
      </c>
      <c r="B27" s="117"/>
      <c r="C27" s="117"/>
      <c r="D27" s="117"/>
      <c r="E27" s="117"/>
      <c r="F27" s="117"/>
      <c r="G27" s="117"/>
      <c r="H27" s="117"/>
      <c r="I27" s="117"/>
      <c r="J27" s="28">
        <v>0</v>
      </c>
      <c r="K27" s="10">
        <v>-5</v>
      </c>
      <c r="L27" s="10">
        <v>0</v>
      </c>
      <c r="N27" s="35" t="s">
        <v>57</v>
      </c>
    </row>
    <row r="28" spans="1:14" ht="13.5" customHeight="1" x14ac:dyDescent="0.2">
      <c r="A28" s="117" t="s">
        <v>74</v>
      </c>
      <c r="B28" s="117"/>
      <c r="C28" s="117"/>
      <c r="D28" s="117"/>
      <c r="E28" s="117"/>
      <c r="F28" s="117"/>
      <c r="G28" s="117"/>
      <c r="H28" s="117"/>
      <c r="I28" s="117"/>
      <c r="J28" s="28">
        <v>-17</v>
      </c>
      <c r="K28" s="10">
        <v>-77</v>
      </c>
      <c r="L28" s="10">
        <v>-24</v>
      </c>
      <c r="N28" s="35" t="s">
        <v>57</v>
      </c>
    </row>
    <row r="29" spans="1:14" ht="13.5" customHeight="1" x14ac:dyDescent="0.2">
      <c r="A29" s="114" t="s">
        <v>75</v>
      </c>
      <c r="B29" s="114"/>
      <c r="C29" s="114"/>
      <c r="D29" s="114"/>
      <c r="E29" s="114"/>
      <c r="F29" s="114"/>
      <c r="G29" s="114"/>
      <c r="H29" s="114"/>
      <c r="I29" s="114"/>
      <c r="J29" s="28">
        <v>-36</v>
      </c>
      <c r="K29" s="10">
        <v>-48</v>
      </c>
      <c r="L29" s="10">
        <v>-51</v>
      </c>
      <c r="N29" s="35" t="s">
        <v>57</v>
      </c>
    </row>
    <row r="30" spans="1:14" ht="13.5" customHeight="1" x14ac:dyDescent="0.2">
      <c r="A30" s="117" t="s">
        <v>203</v>
      </c>
      <c r="B30" s="117"/>
      <c r="C30" s="117"/>
      <c r="D30" s="117"/>
      <c r="E30" s="117"/>
      <c r="F30" s="117"/>
      <c r="G30" s="117"/>
      <c r="H30" s="117"/>
      <c r="I30" s="117"/>
      <c r="J30" s="28">
        <v>0</v>
      </c>
      <c r="K30" s="10">
        <v>-57</v>
      </c>
      <c r="L30" s="10">
        <v>-182</v>
      </c>
      <c r="N30" s="35" t="s">
        <v>57</v>
      </c>
    </row>
    <row r="31" spans="1:14" ht="13.5" customHeight="1" x14ac:dyDescent="0.2">
      <c r="A31" s="117" t="s">
        <v>204</v>
      </c>
      <c r="B31" s="117"/>
      <c r="C31" s="117"/>
      <c r="D31" s="117"/>
      <c r="E31" s="117"/>
      <c r="F31" s="117"/>
      <c r="G31" s="117"/>
      <c r="H31" s="117"/>
      <c r="I31" s="117"/>
      <c r="J31" s="28">
        <v>0</v>
      </c>
      <c r="K31" s="10">
        <v>0</v>
      </c>
      <c r="L31" s="10">
        <v>-349</v>
      </c>
      <c r="N31" s="35" t="s">
        <v>57</v>
      </c>
    </row>
    <row r="32" spans="1:14" ht="13.5" customHeight="1" x14ac:dyDescent="0.2">
      <c r="A32" s="117" t="s">
        <v>205</v>
      </c>
      <c r="B32" s="117"/>
      <c r="C32" s="117"/>
      <c r="D32" s="117"/>
      <c r="E32" s="117"/>
      <c r="F32" s="117"/>
      <c r="G32" s="117"/>
      <c r="H32" s="117"/>
      <c r="I32" s="117"/>
      <c r="J32" s="28">
        <v>0</v>
      </c>
      <c r="K32" s="10">
        <v>-174</v>
      </c>
      <c r="L32" s="10">
        <v>0</v>
      </c>
      <c r="N32" s="35" t="s">
        <v>57</v>
      </c>
    </row>
    <row r="33" spans="1:14" ht="12.75" customHeight="1" x14ac:dyDescent="0.2">
      <c r="A33" s="117" t="s">
        <v>206</v>
      </c>
      <c r="B33" s="117"/>
      <c r="C33" s="117"/>
      <c r="D33" s="117"/>
      <c r="E33" s="117"/>
      <c r="F33" s="117"/>
      <c r="G33" s="117"/>
      <c r="H33" s="117"/>
      <c r="I33" s="117"/>
      <c r="J33" s="28">
        <v>0</v>
      </c>
      <c r="K33" s="10">
        <v>-49</v>
      </c>
      <c r="L33" s="10">
        <v>-39</v>
      </c>
      <c r="N33" s="35" t="s">
        <v>57</v>
      </c>
    </row>
    <row r="34" spans="1:14" ht="16.5" customHeight="1" thickBot="1" x14ac:dyDescent="0.25">
      <c r="A34" s="132" t="s">
        <v>76</v>
      </c>
      <c r="B34" s="132"/>
      <c r="C34" s="132"/>
      <c r="D34" s="132"/>
      <c r="E34" s="132"/>
      <c r="F34" s="132"/>
      <c r="G34" s="132"/>
      <c r="H34" s="132"/>
      <c r="I34" s="132"/>
      <c r="J34" s="42">
        <f>SUM(J20:J33)</f>
        <v>2520</v>
      </c>
      <c r="K34" s="43">
        <f>SUM(K20:K33)</f>
        <v>2030</v>
      </c>
      <c r="L34" s="43">
        <f>SUM(L20:L33)</f>
        <v>2052</v>
      </c>
      <c r="N34" s="44" t="s">
        <v>57</v>
      </c>
    </row>
    <row r="35" spans="1:14" ht="16.5" customHeight="1" x14ac:dyDescent="0.2"/>
    <row r="36" spans="1:14" ht="12.75" customHeight="1" x14ac:dyDescent="0.2">
      <c r="A36" s="118"/>
      <c r="B36" s="118"/>
      <c r="C36" s="118"/>
      <c r="D36" s="118"/>
      <c r="E36" s="118"/>
      <c r="F36" s="118"/>
      <c r="G36" s="118"/>
      <c r="H36" s="118"/>
      <c r="I36" s="118"/>
      <c r="J36" s="124" t="s">
        <v>3</v>
      </c>
      <c r="K36" s="124"/>
      <c r="L36" s="124"/>
      <c r="N36" s="33" t="str">
        <f>J37</f>
        <v>Mar 13</v>
      </c>
    </row>
    <row r="37" spans="1:14" ht="12.75" customHeight="1" x14ac:dyDescent="0.2">
      <c r="A37" s="118"/>
      <c r="B37" s="118"/>
      <c r="C37" s="118"/>
      <c r="D37" s="118"/>
      <c r="E37" s="118"/>
      <c r="F37" s="118"/>
      <c r="G37" s="118"/>
      <c r="H37" s="118"/>
      <c r="I37" s="118"/>
      <c r="J37" s="5" t="str">
        <f>J5</f>
        <v>Mar 13</v>
      </c>
      <c r="K37" s="5" t="str">
        <f>K5</f>
        <v>Sep 12</v>
      </c>
      <c r="L37" s="5" t="str">
        <f>L5</f>
        <v>Mar 12</v>
      </c>
      <c r="N37" s="33" t="s">
        <v>55</v>
      </c>
    </row>
    <row r="38" spans="1:14" ht="12.75" customHeight="1" x14ac:dyDescent="0.2">
      <c r="A38" s="121" t="s">
        <v>77</v>
      </c>
      <c r="B38" s="121"/>
      <c r="C38" s="121"/>
      <c r="D38" s="121"/>
      <c r="E38" s="121"/>
      <c r="F38" s="121"/>
      <c r="G38" s="121"/>
      <c r="H38" s="121"/>
      <c r="I38" s="121"/>
      <c r="J38" s="6" t="s">
        <v>5</v>
      </c>
      <c r="K38" s="6" t="s">
        <v>5</v>
      </c>
      <c r="L38" s="6" t="s">
        <v>5</v>
      </c>
      <c r="N38" s="6" t="s">
        <v>56</v>
      </c>
    </row>
    <row r="39" spans="1:14" ht="12.75" customHeight="1" x14ac:dyDescent="0.2">
      <c r="A39" s="125" t="s">
        <v>78</v>
      </c>
      <c r="B39" s="125"/>
      <c r="C39" s="125"/>
      <c r="D39" s="125"/>
      <c r="E39" s="125"/>
      <c r="F39" s="125"/>
      <c r="G39" s="125"/>
      <c r="H39" s="125"/>
      <c r="I39" s="125"/>
      <c r="J39" s="28">
        <v>652505</v>
      </c>
      <c r="K39" s="10">
        <v>641000</v>
      </c>
      <c r="L39" s="10">
        <v>618945</v>
      </c>
      <c r="N39" s="34" t="s">
        <v>79</v>
      </c>
    </row>
    <row r="40" spans="1:14" ht="12.75" customHeight="1" x14ac:dyDescent="0.2">
      <c r="A40" s="114" t="s">
        <v>32</v>
      </c>
      <c r="B40" s="114"/>
      <c r="C40" s="114"/>
      <c r="D40" s="114"/>
      <c r="E40" s="114"/>
      <c r="F40" s="114"/>
      <c r="G40" s="114"/>
      <c r="H40" s="114"/>
      <c r="I40" s="114"/>
      <c r="J40" s="28">
        <v>782367</v>
      </c>
      <c r="K40" s="10">
        <v>771621</v>
      </c>
      <c r="L40" s="10">
        <v>745102</v>
      </c>
      <c r="N40" s="34" t="s">
        <v>79</v>
      </c>
    </row>
    <row r="41" spans="1:14" s="2" customFormat="1" ht="12.75" hidden="1" customHeight="1" outlineLevel="1" x14ac:dyDescent="0.2">
      <c r="A41" s="131" t="s">
        <v>80</v>
      </c>
      <c r="B41" s="131"/>
      <c r="C41" s="131"/>
      <c r="D41" s="131"/>
      <c r="E41" s="131"/>
      <c r="F41" s="131"/>
      <c r="G41" s="131"/>
      <c r="H41" s="131"/>
      <c r="I41" s="131"/>
      <c r="J41" s="45">
        <v>0</v>
      </c>
      <c r="K41" s="46">
        <v>0</v>
      </c>
      <c r="L41" s="46">
        <v>0</v>
      </c>
      <c r="M41" s="102"/>
      <c r="N41" s="47"/>
    </row>
    <row r="42" spans="1:14" ht="12" customHeight="1" collapsed="1" x14ac:dyDescent="0.2">
      <c r="A42" s="114" t="s">
        <v>18</v>
      </c>
      <c r="B42" s="114"/>
      <c r="C42" s="114"/>
      <c r="D42" s="114"/>
      <c r="E42" s="114"/>
      <c r="F42" s="114"/>
      <c r="G42" s="114"/>
      <c r="H42" s="114"/>
      <c r="I42" s="114"/>
      <c r="J42" s="28">
        <v>43833</v>
      </c>
      <c r="K42" s="10">
        <v>42826</v>
      </c>
      <c r="L42" s="10">
        <v>41881</v>
      </c>
      <c r="N42" s="34" t="s">
        <v>81</v>
      </c>
    </row>
    <row r="43" spans="1:14" ht="12" customHeight="1" x14ac:dyDescent="0.2">
      <c r="A43" s="114" t="s">
        <v>82</v>
      </c>
      <c r="B43" s="114"/>
      <c r="C43" s="114"/>
      <c r="D43" s="114"/>
      <c r="E43" s="114"/>
      <c r="F43" s="114"/>
      <c r="G43" s="114"/>
      <c r="H43" s="114"/>
      <c r="I43" s="114"/>
      <c r="J43" s="28">
        <v>49</v>
      </c>
      <c r="K43" s="10">
        <v>43</v>
      </c>
      <c r="L43" s="10">
        <v>28</v>
      </c>
      <c r="N43" s="34" t="s">
        <v>81</v>
      </c>
    </row>
    <row r="44" spans="1:14" ht="12" customHeight="1" x14ac:dyDescent="0.2">
      <c r="A44" s="114" t="s">
        <v>83</v>
      </c>
      <c r="B44" s="114"/>
      <c r="C44" s="114"/>
      <c r="D44" s="114"/>
      <c r="E44" s="114"/>
      <c r="F44" s="114"/>
      <c r="G44" s="114"/>
      <c r="H44" s="114"/>
      <c r="I44" s="114"/>
      <c r="J44" s="28">
        <v>975</v>
      </c>
      <c r="K44" s="10">
        <v>975</v>
      </c>
      <c r="L44" s="10">
        <v>975</v>
      </c>
      <c r="N44" s="34"/>
    </row>
    <row r="45" spans="1:14" ht="12" customHeight="1" x14ac:dyDescent="0.2">
      <c r="A45" s="114" t="s">
        <v>84</v>
      </c>
      <c r="B45" s="114"/>
      <c r="C45" s="114"/>
      <c r="D45" s="114"/>
      <c r="E45" s="114"/>
      <c r="F45" s="114"/>
      <c r="G45" s="114"/>
      <c r="H45" s="114"/>
      <c r="I45" s="114"/>
      <c r="J45" s="28">
        <v>1014</v>
      </c>
      <c r="K45" s="10">
        <v>1014</v>
      </c>
      <c r="L45" s="10">
        <v>1014</v>
      </c>
      <c r="N45" s="34"/>
    </row>
    <row r="46" spans="1:14" ht="12" customHeight="1" x14ac:dyDescent="0.2">
      <c r="A46" s="114" t="s">
        <v>85</v>
      </c>
      <c r="B46" s="114"/>
      <c r="C46" s="114"/>
      <c r="D46" s="114"/>
      <c r="E46" s="114"/>
      <c r="F46" s="114"/>
      <c r="G46" s="114"/>
      <c r="H46" s="114"/>
      <c r="I46" s="114"/>
      <c r="J46" s="28">
        <v>1945</v>
      </c>
      <c r="K46" s="10">
        <v>1945</v>
      </c>
      <c r="L46" s="10">
        <v>1945</v>
      </c>
      <c r="N46" s="34"/>
    </row>
    <row r="47" spans="1:14" ht="12" customHeight="1" x14ac:dyDescent="0.2">
      <c r="A47" s="114" t="s">
        <v>86</v>
      </c>
      <c r="B47" s="114"/>
      <c r="C47" s="114"/>
      <c r="D47" s="114"/>
      <c r="E47" s="114"/>
      <c r="F47" s="114"/>
      <c r="G47" s="114"/>
      <c r="H47" s="114"/>
      <c r="I47" s="114"/>
      <c r="J47" s="28">
        <v>397</v>
      </c>
      <c r="K47" s="10">
        <v>397</v>
      </c>
      <c r="L47" s="10">
        <v>397</v>
      </c>
      <c r="N47" s="34"/>
    </row>
    <row r="48" spans="1:14" ht="12" customHeight="1" x14ac:dyDescent="0.2">
      <c r="A48" s="117" t="s">
        <v>87</v>
      </c>
      <c r="B48" s="117"/>
      <c r="C48" s="117"/>
      <c r="D48" s="117"/>
      <c r="E48" s="117"/>
      <c r="F48" s="117"/>
      <c r="G48" s="117"/>
      <c r="H48" s="117"/>
      <c r="I48" s="117"/>
      <c r="J48" s="28">
        <v>374</v>
      </c>
      <c r="K48" s="10">
        <v>380</v>
      </c>
      <c r="L48" s="10">
        <v>380</v>
      </c>
      <c r="N48" s="34"/>
    </row>
    <row r="49" spans="1:14" ht="12" customHeight="1" x14ac:dyDescent="0.2">
      <c r="A49" s="117" t="s">
        <v>88</v>
      </c>
      <c r="B49" s="117"/>
      <c r="C49" s="117"/>
      <c r="D49" s="117"/>
      <c r="E49" s="117"/>
      <c r="F49" s="117"/>
      <c r="G49" s="117"/>
      <c r="H49" s="117"/>
      <c r="I49" s="117"/>
      <c r="J49" s="28">
        <v>203</v>
      </c>
      <c r="K49" s="10">
        <v>203</v>
      </c>
      <c r="L49" s="10">
        <v>203</v>
      </c>
      <c r="N49" s="34"/>
    </row>
    <row r="50" spans="1:14" ht="12" customHeight="1" x14ac:dyDescent="0.2">
      <c r="A50" s="126" t="s">
        <v>89</v>
      </c>
      <c r="B50" s="126"/>
      <c r="C50" s="126"/>
      <c r="D50" s="126"/>
      <c r="E50" s="126"/>
      <c r="F50" s="126"/>
      <c r="G50" s="126"/>
      <c r="H50" s="126"/>
      <c r="I50" s="126"/>
      <c r="J50" s="36">
        <v>1002</v>
      </c>
      <c r="K50" s="24">
        <v>851</v>
      </c>
      <c r="L50" s="24">
        <v>850</v>
      </c>
      <c r="N50" s="48"/>
    </row>
    <row r="51" spans="1:14" ht="12.75" customHeight="1" x14ac:dyDescent="0.2">
      <c r="A51" s="127"/>
      <c r="B51" s="127"/>
      <c r="C51" s="127"/>
      <c r="D51" s="127"/>
      <c r="E51" s="127"/>
      <c r="F51" s="127"/>
      <c r="G51" s="127"/>
      <c r="H51" s="127"/>
      <c r="I51" s="127"/>
    </row>
    <row r="52" spans="1:14" ht="11.85" customHeight="1" x14ac:dyDescent="0.2">
      <c r="A52" s="121" t="s">
        <v>90</v>
      </c>
      <c r="B52" s="121"/>
      <c r="C52" s="121"/>
      <c r="D52" s="121"/>
      <c r="E52" s="121"/>
      <c r="F52" s="121"/>
      <c r="G52" s="121"/>
      <c r="H52" s="121"/>
      <c r="I52" s="121"/>
      <c r="J52" s="25"/>
      <c r="K52" s="25"/>
      <c r="L52" s="25"/>
      <c r="N52" s="25"/>
    </row>
    <row r="53" spans="1:14" ht="12" customHeight="1" x14ac:dyDescent="0.2">
      <c r="A53" s="125" t="s">
        <v>91</v>
      </c>
      <c r="B53" s="125"/>
      <c r="C53" s="125"/>
      <c r="D53" s="125"/>
      <c r="E53" s="125"/>
      <c r="F53" s="125"/>
      <c r="G53" s="125"/>
      <c r="H53" s="125"/>
      <c r="I53" s="125"/>
      <c r="J53" s="28">
        <v>2274645</v>
      </c>
      <c r="K53" s="10">
        <v>2200196</v>
      </c>
      <c r="L53" s="10">
        <v>2171827</v>
      </c>
      <c r="N53" s="34" t="s">
        <v>92</v>
      </c>
    </row>
    <row r="54" spans="1:14" ht="12" customHeight="1" x14ac:dyDescent="0.2">
      <c r="A54" s="126" t="s">
        <v>14</v>
      </c>
      <c r="B54" s="126"/>
      <c r="C54" s="126"/>
      <c r="D54" s="126"/>
      <c r="E54" s="126"/>
      <c r="F54" s="126"/>
      <c r="G54" s="126"/>
      <c r="H54" s="126"/>
      <c r="I54" s="126"/>
      <c r="J54" s="36">
        <v>2297263.7987765786</v>
      </c>
      <c r="K54" s="24">
        <v>2211000</v>
      </c>
      <c r="L54" s="24">
        <v>2181766</v>
      </c>
      <c r="N54" s="38" t="s">
        <v>92</v>
      </c>
    </row>
    <row r="55" spans="1:14" ht="12.75" customHeight="1" x14ac:dyDescent="0.2">
      <c r="A55" s="127"/>
      <c r="B55" s="127"/>
      <c r="C55" s="127"/>
      <c r="D55" s="127"/>
      <c r="E55" s="127"/>
      <c r="F55" s="127"/>
      <c r="G55" s="127"/>
      <c r="H55" s="127"/>
      <c r="I55" s="127"/>
    </row>
    <row r="56" spans="1:14" ht="11.85" customHeight="1" x14ac:dyDescent="0.2">
      <c r="A56" s="121" t="s">
        <v>93</v>
      </c>
      <c r="B56" s="121"/>
      <c r="C56" s="121"/>
      <c r="D56" s="121"/>
      <c r="E56" s="121"/>
      <c r="F56" s="121"/>
      <c r="G56" s="121"/>
      <c r="H56" s="121"/>
      <c r="I56" s="121"/>
      <c r="J56" s="25"/>
      <c r="K56" s="25"/>
      <c r="L56" s="25"/>
      <c r="N56" s="25"/>
    </row>
    <row r="57" spans="1:14" ht="12" customHeight="1" x14ac:dyDescent="0.2">
      <c r="A57" s="125" t="s">
        <v>91</v>
      </c>
      <c r="B57" s="125"/>
      <c r="C57" s="125"/>
      <c r="D57" s="125"/>
      <c r="E57" s="125"/>
      <c r="F57" s="125"/>
      <c r="G57" s="125"/>
      <c r="H57" s="125"/>
      <c r="I57" s="125"/>
      <c r="J57" s="28">
        <v>2325101</v>
      </c>
      <c r="K57" s="10">
        <v>2255903</v>
      </c>
      <c r="L57" s="10">
        <v>2224966</v>
      </c>
      <c r="N57" s="34" t="s">
        <v>92</v>
      </c>
    </row>
    <row r="58" spans="1:14" ht="12" customHeight="1" x14ac:dyDescent="0.2">
      <c r="A58" s="117" t="s">
        <v>14</v>
      </c>
      <c r="B58" s="117"/>
      <c r="C58" s="117"/>
      <c r="D58" s="117"/>
      <c r="E58" s="117"/>
      <c r="F58" s="117"/>
      <c r="G58" s="117"/>
      <c r="H58" s="117"/>
      <c r="I58" s="117"/>
      <c r="J58" s="28">
        <v>2347719.7987765786</v>
      </c>
      <c r="K58" s="10">
        <v>2309462</v>
      </c>
      <c r="L58" s="10">
        <v>2281723</v>
      </c>
      <c r="N58" s="35" t="s">
        <v>92</v>
      </c>
    </row>
    <row r="59" spans="1:14" ht="12" customHeight="1" x14ac:dyDescent="0.2">
      <c r="A59" s="117" t="s">
        <v>207</v>
      </c>
      <c r="B59" s="117"/>
      <c r="C59" s="117"/>
      <c r="D59" s="117"/>
      <c r="E59" s="117"/>
      <c r="F59" s="117"/>
      <c r="G59" s="117"/>
      <c r="H59" s="117"/>
      <c r="I59" s="117"/>
      <c r="J59" s="28">
        <v>-20</v>
      </c>
      <c r="K59" s="10">
        <v>-19</v>
      </c>
      <c r="L59" s="10">
        <v>-19</v>
      </c>
      <c r="N59" s="35" t="s">
        <v>92</v>
      </c>
    </row>
    <row r="60" spans="1:14" ht="12" customHeight="1" x14ac:dyDescent="0.2">
      <c r="A60" s="130" t="s">
        <v>94</v>
      </c>
      <c r="B60" s="130"/>
      <c r="C60" s="130"/>
      <c r="D60" s="130"/>
      <c r="E60" s="130"/>
      <c r="F60" s="130"/>
      <c r="G60" s="130"/>
      <c r="H60" s="130"/>
      <c r="I60" s="130"/>
      <c r="J60" s="49">
        <v>6</v>
      </c>
      <c r="K60" s="50">
        <v>38</v>
      </c>
      <c r="L60" s="50">
        <v>45</v>
      </c>
      <c r="M60" s="103"/>
      <c r="N60" s="51" t="s">
        <v>92</v>
      </c>
    </row>
    <row r="61" spans="1:14" ht="12" customHeight="1" x14ac:dyDescent="0.2">
      <c r="A61" s="128" t="s">
        <v>95</v>
      </c>
      <c r="B61" s="129"/>
      <c r="C61" s="129"/>
      <c r="D61" s="129"/>
      <c r="E61" s="129"/>
      <c r="F61" s="129"/>
      <c r="G61" s="129"/>
      <c r="H61" s="129"/>
      <c r="I61" s="129"/>
      <c r="J61" s="52">
        <v>2</v>
      </c>
      <c r="K61" s="53">
        <v>0</v>
      </c>
      <c r="L61" s="53">
        <v>0</v>
      </c>
      <c r="N61" s="38" t="s">
        <v>92</v>
      </c>
    </row>
    <row r="62" spans="1:14" ht="12" customHeight="1" x14ac:dyDescent="0.2">
      <c r="A62" s="127"/>
      <c r="B62" s="127"/>
      <c r="C62" s="127"/>
      <c r="D62" s="127"/>
      <c r="E62" s="127"/>
      <c r="F62" s="127"/>
      <c r="G62" s="127"/>
      <c r="H62" s="127"/>
      <c r="I62" s="127"/>
    </row>
    <row r="63" spans="1:14" ht="11.85" customHeight="1" x14ac:dyDescent="0.2">
      <c r="A63" s="121" t="s">
        <v>96</v>
      </c>
      <c r="B63" s="121"/>
      <c r="C63" s="121"/>
      <c r="D63" s="121"/>
      <c r="E63" s="121"/>
      <c r="F63" s="121"/>
      <c r="G63" s="121"/>
      <c r="H63" s="121"/>
      <c r="I63" s="121"/>
      <c r="J63" s="25"/>
      <c r="K63" s="25"/>
      <c r="L63" s="25"/>
      <c r="N63" s="25"/>
    </row>
    <row r="64" spans="1:14" ht="12" customHeight="1" x14ac:dyDescent="0.2">
      <c r="A64" s="125" t="s">
        <v>97</v>
      </c>
      <c r="B64" s="125"/>
      <c r="C64" s="125"/>
      <c r="D64" s="125"/>
      <c r="E64" s="125"/>
      <c r="F64" s="125"/>
      <c r="G64" s="125"/>
      <c r="H64" s="125"/>
      <c r="I64" s="125"/>
      <c r="J64" s="28">
        <v>2342509</v>
      </c>
      <c r="K64" s="10">
        <v>2297247</v>
      </c>
      <c r="L64" s="10">
        <v>2239303</v>
      </c>
      <c r="N64" s="34" t="s">
        <v>98</v>
      </c>
    </row>
    <row r="65" spans="1:14" ht="12" customHeight="1" x14ac:dyDescent="0.2">
      <c r="A65" s="114" t="s">
        <v>99</v>
      </c>
      <c r="B65" s="114"/>
      <c r="C65" s="114"/>
      <c r="D65" s="114"/>
      <c r="E65" s="114"/>
      <c r="F65" s="114"/>
      <c r="G65" s="114"/>
      <c r="H65" s="114"/>
      <c r="I65" s="114"/>
      <c r="J65" s="28">
        <v>97</v>
      </c>
      <c r="K65" s="10">
        <v>104</v>
      </c>
      <c r="L65" s="10">
        <v>113</v>
      </c>
      <c r="N65" s="34" t="s">
        <v>98</v>
      </c>
    </row>
    <row r="66" spans="1:14" ht="12" customHeight="1" x14ac:dyDescent="0.2">
      <c r="A66" s="117" t="s">
        <v>30</v>
      </c>
      <c r="B66" s="117"/>
      <c r="C66" s="117"/>
      <c r="D66" s="117"/>
      <c r="E66" s="117"/>
      <c r="F66" s="117"/>
      <c r="G66" s="117"/>
      <c r="H66" s="117"/>
      <c r="I66" s="117"/>
      <c r="J66" s="28">
        <v>93</v>
      </c>
      <c r="K66" s="10">
        <v>90</v>
      </c>
      <c r="L66" s="10">
        <v>90</v>
      </c>
      <c r="N66" s="34" t="s">
        <v>100</v>
      </c>
    </row>
    <row r="67" spans="1:14" ht="12" customHeight="1" x14ac:dyDescent="0.2">
      <c r="A67" s="114" t="s">
        <v>43</v>
      </c>
      <c r="B67" s="114"/>
      <c r="C67" s="114"/>
      <c r="D67" s="114"/>
      <c r="E67" s="114"/>
      <c r="F67" s="114"/>
      <c r="G67" s="114"/>
      <c r="H67" s="114"/>
      <c r="I67" s="114"/>
      <c r="J67" s="28">
        <v>44701</v>
      </c>
      <c r="K67" s="10">
        <v>43803</v>
      </c>
      <c r="L67" s="10">
        <v>42555</v>
      </c>
      <c r="N67" s="34" t="s">
        <v>101</v>
      </c>
    </row>
    <row r="68" spans="1:14" ht="12" customHeight="1" x14ac:dyDescent="0.2">
      <c r="A68" s="117" t="s">
        <v>102</v>
      </c>
      <c r="B68" s="117"/>
      <c r="C68" s="117"/>
      <c r="D68" s="117"/>
      <c r="E68" s="117"/>
      <c r="F68" s="117"/>
      <c r="G68" s="117"/>
      <c r="H68" s="117"/>
      <c r="I68" s="117"/>
      <c r="J68" s="28">
        <v>50</v>
      </c>
      <c r="K68" s="10">
        <v>47</v>
      </c>
      <c r="L68" s="10">
        <v>38</v>
      </c>
      <c r="N68" s="34" t="s">
        <v>101</v>
      </c>
    </row>
    <row r="69" spans="1:14" ht="12" customHeight="1" x14ac:dyDescent="0.2">
      <c r="A69" s="114" t="s">
        <v>103</v>
      </c>
      <c r="B69" s="114"/>
      <c r="C69" s="114"/>
      <c r="D69" s="114"/>
      <c r="E69" s="114"/>
      <c r="F69" s="114"/>
      <c r="G69" s="114"/>
      <c r="H69" s="114"/>
      <c r="I69" s="114"/>
      <c r="J69" s="28">
        <v>1945</v>
      </c>
      <c r="K69" s="10">
        <v>1945</v>
      </c>
      <c r="L69" s="10">
        <v>1945</v>
      </c>
      <c r="N69" s="34" t="s">
        <v>104</v>
      </c>
    </row>
    <row r="70" spans="1:14" ht="12" customHeight="1" x14ac:dyDescent="0.2">
      <c r="A70" s="114" t="s">
        <v>105</v>
      </c>
      <c r="B70" s="114"/>
      <c r="C70" s="114"/>
      <c r="D70" s="114"/>
      <c r="E70" s="114"/>
      <c r="F70" s="114"/>
      <c r="G70" s="114"/>
      <c r="H70" s="114"/>
      <c r="I70" s="114"/>
      <c r="J70" s="28">
        <v>975</v>
      </c>
      <c r="K70" s="10">
        <v>975</v>
      </c>
      <c r="L70" s="10">
        <v>975</v>
      </c>
      <c r="N70" s="34" t="s">
        <v>104</v>
      </c>
    </row>
    <row r="71" spans="1:14" ht="12" customHeight="1" x14ac:dyDescent="0.2">
      <c r="A71" s="114" t="s">
        <v>106</v>
      </c>
      <c r="B71" s="114"/>
      <c r="C71" s="114"/>
      <c r="D71" s="114"/>
      <c r="E71" s="114"/>
      <c r="F71" s="114"/>
      <c r="G71" s="114"/>
      <c r="H71" s="114"/>
      <c r="I71" s="114"/>
      <c r="J71" s="28">
        <v>1014</v>
      </c>
      <c r="K71" s="10">
        <v>1014</v>
      </c>
      <c r="L71" s="10">
        <v>1014</v>
      </c>
      <c r="N71" s="34" t="s">
        <v>104</v>
      </c>
    </row>
    <row r="72" spans="1:14" ht="12" customHeight="1" x14ac:dyDescent="0.2">
      <c r="A72" s="114" t="s">
        <v>107</v>
      </c>
      <c r="B72" s="114"/>
      <c r="C72" s="114"/>
      <c r="D72" s="114"/>
      <c r="E72" s="114"/>
      <c r="F72" s="114"/>
      <c r="G72" s="114"/>
      <c r="H72" s="114"/>
      <c r="I72" s="114"/>
      <c r="J72" s="28">
        <v>397</v>
      </c>
      <c r="K72" s="10">
        <v>397</v>
      </c>
      <c r="L72" s="10">
        <v>397</v>
      </c>
      <c r="N72" s="34" t="s">
        <v>104</v>
      </c>
    </row>
    <row r="73" spans="1:14" ht="12" customHeight="1" x14ac:dyDescent="0.2">
      <c r="A73" s="117" t="s">
        <v>108</v>
      </c>
      <c r="B73" s="117"/>
      <c r="C73" s="117"/>
      <c r="D73" s="117"/>
      <c r="E73" s="117"/>
      <c r="F73" s="117"/>
      <c r="G73" s="117"/>
      <c r="H73" s="117"/>
      <c r="I73" s="117"/>
      <c r="J73" s="28">
        <v>0</v>
      </c>
      <c r="K73" s="10">
        <v>380</v>
      </c>
      <c r="L73" s="10">
        <v>380</v>
      </c>
      <c r="N73" s="34" t="s">
        <v>104</v>
      </c>
    </row>
    <row r="74" spans="1:14" ht="12" customHeight="1" x14ac:dyDescent="0.2">
      <c r="A74" s="117" t="s">
        <v>109</v>
      </c>
      <c r="B74" s="117"/>
      <c r="C74" s="117"/>
      <c r="D74" s="117"/>
      <c r="E74" s="117"/>
      <c r="F74" s="117"/>
      <c r="G74" s="117"/>
      <c r="H74" s="117"/>
      <c r="I74" s="117"/>
      <c r="J74" s="28">
        <v>203</v>
      </c>
      <c r="K74" s="10">
        <v>203</v>
      </c>
      <c r="L74" s="10">
        <v>203</v>
      </c>
      <c r="N74" s="34" t="s">
        <v>104</v>
      </c>
    </row>
    <row r="75" spans="1:14" ht="12" customHeight="1" x14ac:dyDescent="0.2">
      <c r="A75" s="117" t="s">
        <v>110</v>
      </c>
      <c r="B75" s="117"/>
      <c r="C75" s="117"/>
      <c r="D75" s="117"/>
      <c r="E75" s="117"/>
      <c r="F75" s="117"/>
      <c r="G75" s="117"/>
      <c r="H75" s="117"/>
      <c r="I75" s="117"/>
      <c r="J75" s="28">
        <v>7246</v>
      </c>
      <c r="K75" s="10">
        <v>7088</v>
      </c>
      <c r="L75" s="10">
        <v>6957</v>
      </c>
      <c r="N75" s="34" t="s">
        <v>101</v>
      </c>
    </row>
    <row r="76" spans="1:14" x14ac:dyDescent="0.2">
      <c r="A76" s="126" t="s">
        <v>34</v>
      </c>
      <c r="B76" s="126"/>
      <c r="C76" s="126"/>
      <c r="D76" s="126"/>
      <c r="E76" s="126"/>
      <c r="F76" s="126"/>
      <c r="G76" s="126"/>
      <c r="H76" s="126"/>
      <c r="I76" s="126"/>
      <c r="J76" s="36">
        <v>43007</v>
      </c>
      <c r="K76" s="24">
        <v>43443</v>
      </c>
      <c r="L76" s="24">
        <v>44013</v>
      </c>
      <c r="N76" s="48" t="s">
        <v>111</v>
      </c>
    </row>
    <row r="77" spans="1:14" ht="12" customHeight="1" x14ac:dyDescent="0.2">
      <c r="A77" s="127"/>
      <c r="B77" s="127"/>
      <c r="C77" s="127"/>
      <c r="D77" s="127"/>
      <c r="E77" s="127"/>
      <c r="F77" s="127"/>
      <c r="G77" s="127"/>
      <c r="H77" s="127"/>
      <c r="I77" s="127"/>
    </row>
    <row r="78" spans="1:14" ht="11.85" customHeight="1" x14ac:dyDescent="0.2">
      <c r="A78" s="121" t="s">
        <v>112</v>
      </c>
      <c r="B78" s="121"/>
      <c r="C78" s="121"/>
      <c r="D78" s="121"/>
      <c r="E78" s="121"/>
      <c r="F78" s="121"/>
      <c r="G78" s="121"/>
      <c r="H78" s="121"/>
      <c r="I78" s="121"/>
      <c r="J78" s="25"/>
      <c r="K78" s="25"/>
      <c r="L78" s="25"/>
      <c r="N78" s="25"/>
    </row>
    <row r="79" spans="1:14" x14ac:dyDescent="0.2">
      <c r="A79" s="125" t="s">
        <v>36</v>
      </c>
      <c r="B79" s="125"/>
      <c r="C79" s="125"/>
      <c r="D79" s="125"/>
      <c r="E79" s="125"/>
      <c r="F79" s="125"/>
      <c r="G79" s="125"/>
      <c r="H79" s="125"/>
      <c r="I79" s="125"/>
      <c r="J79" s="28">
        <f>-J11</f>
        <v>3976</v>
      </c>
      <c r="K79" s="10">
        <f>-K11</f>
        <v>3876</v>
      </c>
      <c r="L79" s="10">
        <f>-L11</f>
        <v>3952</v>
      </c>
      <c r="N79" s="34" t="s">
        <v>57</v>
      </c>
    </row>
    <row r="80" spans="1:14" x14ac:dyDescent="0.2">
      <c r="A80" s="114" t="s">
        <v>113</v>
      </c>
      <c r="B80" s="114"/>
      <c r="C80" s="114"/>
      <c r="D80" s="114"/>
      <c r="E80" s="114"/>
      <c r="F80" s="114"/>
      <c r="G80" s="114"/>
      <c r="H80" s="114"/>
      <c r="I80" s="114"/>
      <c r="J80" s="28">
        <v>431</v>
      </c>
      <c r="K80" s="10">
        <v>490</v>
      </c>
      <c r="L80" s="10">
        <v>493</v>
      </c>
      <c r="N80" s="34" t="s">
        <v>208</v>
      </c>
    </row>
    <row r="81" spans="1:14" x14ac:dyDescent="0.2">
      <c r="A81" s="114" t="s">
        <v>114</v>
      </c>
      <c r="B81" s="114"/>
      <c r="C81" s="114"/>
      <c r="D81" s="114"/>
      <c r="E81" s="114"/>
      <c r="F81" s="114"/>
      <c r="G81" s="114"/>
      <c r="H81" s="114"/>
      <c r="I81" s="114"/>
      <c r="J81" s="28">
        <v>41</v>
      </c>
      <c r="K81" s="10">
        <v>46</v>
      </c>
      <c r="L81" s="10">
        <v>47</v>
      </c>
      <c r="N81" s="34" t="s">
        <v>209</v>
      </c>
    </row>
    <row r="82" spans="1:14" x14ac:dyDescent="0.2">
      <c r="A82" s="114" t="s">
        <v>115</v>
      </c>
      <c r="B82" s="114"/>
      <c r="C82" s="114"/>
      <c r="D82" s="114"/>
      <c r="E82" s="114"/>
      <c r="F82" s="114"/>
      <c r="G82" s="114"/>
      <c r="H82" s="114"/>
      <c r="I82" s="114"/>
      <c r="J82" s="28">
        <f t="shared" ref="J82:L83" si="0">+J7</f>
        <v>6608</v>
      </c>
      <c r="K82" s="10">
        <f t="shared" si="0"/>
        <v>6589</v>
      </c>
      <c r="L82" s="10">
        <f t="shared" si="0"/>
        <v>6708</v>
      </c>
      <c r="N82" s="34" t="s">
        <v>57</v>
      </c>
    </row>
    <row r="83" spans="1:14" x14ac:dyDescent="0.2">
      <c r="A83" s="115" t="s">
        <v>116</v>
      </c>
      <c r="B83" s="115"/>
      <c r="C83" s="115"/>
      <c r="D83" s="115"/>
      <c r="E83" s="115"/>
      <c r="F83" s="115"/>
      <c r="G83" s="115"/>
      <c r="H83" s="115"/>
      <c r="I83" s="115"/>
      <c r="J83" s="36">
        <f t="shared" si="0"/>
        <v>1943</v>
      </c>
      <c r="K83" s="24">
        <f t="shared" si="0"/>
        <v>1772</v>
      </c>
      <c r="L83" s="24">
        <f t="shared" si="0"/>
        <v>1640</v>
      </c>
      <c r="N83" s="48" t="s">
        <v>57</v>
      </c>
    </row>
  </sheetData>
  <mergeCells count="81">
    <mergeCell ref="A6:I6"/>
    <mergeCell ref="A7:I7"/>
    <mergeCell ref="A8:I8"/>
    <mergeCell ref="A4:I4"/>
    <mergeCell ref="J4:L4"/>
    <mergeCell ref="A5:I5"/>
    <mergeCell ref="A12:I12"/>
    <mergeCell ref="A13:I13"/>
    <mergeCell ref="A14:I14"/>
    <mergeCell ref="A9:I9"/>
    <mergeCell ref="A10:I10"/>
    <mergeCell ref="A11:I11"/>
    <mergeCell ref="A18:I18"/>
    <mergeCell ref="A19:I19"/>
    <mergeCell ref="A20:I20"/>
    <mergeCell ref="A15:I15"/>
    <mergeCell ref="A16:I16"/>
    <mergeCell ref="A17:I17"/>
    <mergeCell ref="A24:I24"/>
    <mergeCell ref="A25:I25"/>
    <mergeCell ref="A26:I26"/>
    <mergeCell ref="A21:I21"/>
    <mergeCell ref="A22:I22"/>
    <mergeCell ref="A23:I23"/>
    <mergeCell ref="A30:I30"/>
    <mergeCell ref="A31:I31"/>
    <mergeCell ref="A32:I32"/>
    <mergeCell ref="A27:I27"/>
    <mergeCell ref="A28:I28"/>
    <mergeCell ref="A29:I29"/>
    <mergeCell ref="A36:I36"/>
    <mergeCell ref="J36:L36"/>
    <mergeCell ref="A33:I33"/>
    <mergeCell ref="A34:I34"/>
    <mergeCell ref="A40:I40"/>
    <mergeCell ref="A41:I41"/>
    <mergeCell ref="A42:I42"/>
    <mergeCell ref="A37:I37"/>
    <mergeCell ref="A38:I38"/>
    <mergeCell ref="A39:I39"/>
    <mergeCell ref="A46:I46"/>
    <mergeCell ref="A47:I47"/>
    <mergeCell ref="A48:I48"/>
    <mergeCell ref="A43:I43"/>
    <mergeCell ref="A44:I44"/>
    <mergeCell ref="A45:I45"/>
    <mergeCell ref="A52:I52"/>
    <mergeCell ref="A53:I53"/>
    <mergeCell ref="A54:I54"/>
    <mergeCell ref="A49:I49"/>
    <mergeCell ref="A50:I50"/>
    <mergeCell ref="A51:I51"/>
    <mergeCell ref="A58:I58"/>
    <mergeCell ref="A59:I59"/>
    <mergeCell ref="A60:I60"/>
    <mergeCell ref="A55:I55"/>
    <mergeCell ref="A56:I56"/>
    <mergeCell ref="A57:I57"/>
    <mergeCell ref="A64:I64"/>
    <mergeCell ref="A65:I65"/>
    <mergeCell ref="A66:I66"/>
    <mergeCell ref="A61:I61"/>
    <mergeCell ref="A62:I62"/>
    <mergeCell ref="A63:I63"/>
    <mergeCell ref="A70:I70"/>
    <mergeCell ref="A71:I71"/>
    <mergeCell ref="A72:I72"/>
    <mergeCell ref="A67:I67"/>
    <mergeCell ref="A68:I68"/>
    <mergeCell ref="A69:I69"/>
    <mergeCell ref="A76:I76"/>
    <mergeCell ref="A77:I77"/>
    <mergeCell ref="A78:I78"/>
    <mergeCell ref="A73:I73"/>
    <mergeCell ref="A74:I74"/>
    <mergeCell ref="A75:I75"/>
    <mergeCell ref="A82:I82"/>
    <mergeCell ref="A83:I83"/>
    <mergeCell ref="A79:I79"/>
    <mergeCell ref="A80:I80"/>
    <mergeCell ref="A81:I81"/>
  </mergeCells>
  <pageMargins left="0.31" right="0.24" top="0.18" bottom="0.32" header="0.17" footer="0.27559055118110237"/>
  <pageSetup paperSize="9" scale="76" orientation="portrait" r:id="rId1"/>
  <headerFooter alignWithMargins="0"/>
  <rowBreaks count="1" manualBreakCount="1">
    <brk id="35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5">
    <tabColor indexed="44"/>
  </sheetPr>
  <dimension ref="A1:O34"/>
  <sheetViews>
    <sheetView workbookViewId="0">
      <selection activeCell="J28" sqref="J28"/>
    </sheetView>
  </sheetViews>
  <sheetFormatPr defaultRowHeight="12.75" x14ac:dyDescent="0.2"/>
  <cols>
    <col min="1" max="4" width="2.28515625" customWidth="1"/>
    <col min="5" max="5" width="9" customWidth="1"/>
    <col min="6" max="11" width="8.5703125" customWidth="1"/>
    <col min="12" max="12" width="1.42578125" style="70" customWidth="1"/>
    <col min="13" max="14" width="8.5703125" customWidth="1"/>
    <col min="15" max="18" width="7.7109375" customWidth="1"/>
    <col min="19" max="19" width="1.28515625" customWidth="1"/>
    <col min="20" max="21" width="7.7109375" customWidth="1"/>
  </cols>
  <sheetData>
    <row r="1" spans="1:14" ht="20.100000000000001" customHeight="1" x14ac:dyDescent="0.2">
      <c r="A1" s="54" t="s">
        <v>117</v>
      </c>
    </row>
    <row r="2" spans="1:14" ht="13.5" customHeight="1" x14ac:dyDescent="0.2">
      <c r="A2" s="4"/>
    </row>
    <row r="3" spans="1:14" ht="1.5" customHeight="1" x14ac:dyDescent="0.2">
      <c r="A3" s="55"/>
    </row>
    <row r="4" spans="1:14" ht="12" customHeight="1" x14ac:dyDescent="0.2">
      <c r="A4" s="118"/>
      <c r="B4" s="118"/>
      <c r="C4" s="118"/>
      <c r="D4" s="118"/>
      <c r="E4" s="118"/>
      <c r="F4" s="118"/>
      <c r="G4" s="118"/>
      <c r="H4" s="118"/>
      <c r="I4" s="124" t="s">
        <v>3</v>
      </c>
      <c r="J4" s="124"/>
      <c r="K4" s="124"/>
      <c r="M4" s="124"/>
      <c r="N4" s="124"/>
    </row>
    <row r="5" spans="1:14" ht="12" customHeight="1" x14ac:dyDescent="0.2">
      <c r="A5" s="118"/>
      <c r="B5" s="118"/>
      <c r="C5" s="118"/>
      <c r="D5" s="118"/>
      <c r="E5" s="118"/>
      <c r="F5" s="118"/>
      <c r="G5" s="118"/>
      <c r="H5" s="118"/>
      <c r="I5" s="5" t="s">
        <v>198</v>
      </c>
      <c r="J5" s="5" t="s">
        <v>197</v>
      </c>
      <c r="K5" s="5" t="s">
        <v>199</v>
      </c>
      <c r="M5" s="5" t="str">
        <f>I5&amp;" v"</f>
        <v>Mar 13 v</v>
      </c>
      <c r="N5" s="5" t="str">
        <f>I5&amp;" v"</f>
        <v>Mar 13 v</v>
      </c>
    </row>
    <row r="6" spans="1:14" ht="12" customHeight="1" x14ac:dyDescent="0.2">
      <c r="A6" s="140"/>
      <c r="B6" s="140"/>
      <c r="C6" s="140"/>
      <c r="D6" s="140"/>
      <c r="E6" s="140"/>
      <c r="F6" s="140"/>
      <c r="G6" s="140"/>
      <c r="H6" s="140"/>
      <c r="I6" s="6" t="s">
        <v>5</v>
      </c>
      <c r="J6" s="6" t="s">
        <v>5</v>
      </c>
      <c r="K6" s="6" t="s">
        <v>5</v>
      </c>
      <c r="M6" s="6" t="str">
        <f>J5&amp;" %"</f>
        <v>Sep 12 %</v>
      </c>
      <c r="N6" s="6" t="str">
        <f>K5&amp;" %"</f>
        <v>Mar 12 %</v>
      </c>
    </row>
    <row r="7" spans="1:14" ht="16.5" customHeight="1" x14ac:dyDescent="0.2">
      <c r="A7" s="125" t="s">
        <v>40</v>
      </c>
      <c r="B7" s="125"/>
      <c r="C7" s="125"/>
      <c r="D7" s="125"/>
      <c r="E7" s="125"/>
      <c r="F7" s="125"/>
      <c r="G7" s="125"/>
      <c r="H7" s="125"/>
      <c r="I7" s="28">
        <v>2530</v>
      </c>
      <c r="J7" s="10">
        <v>2496</v>
      </c>
      <c r="K7" s="10">
        <v>2530</v>
      </c>
      <c r="M7" s="20">
        <v>1.3621794871794872</v>
      </c>
      <c r="N7" s="20">
        <v>0</v>
      </c>
    </row>
    <row r="8" spans="1:14" ht="12.75" customHeight="1" x14ac:dyDescent="0.2">
      <c r="A8" s="115" t="s">
        <v>41</v>
      </c>
      <c r="B8" s="115"/>
      <c r="C8" s="115"/>
      <c r="D8" s="115"/>
      <c r="E8" s="115"/>
      <c r="F8" s="115"/>
      <c r="G8" s="115"/>
      <c r="H8" s="115"/>
      <c r="I8" s="36">
        <v>522</v>
      </c>
      <c r="J8" s="24">
        <v>519</v>
      </c>
      <c r="K8" s="24">
        <v>517</v>
      </c>
      <c r="M8" s="56">
        <v>0.57803468208092479</v>
      </c>
      <c r="N8" s="56">
        <v>0.96711798839458418</v>
      </c>
    </row>
    <row r="9" spans="1:14" x14ac:dyDescent="0.2">
      <c r="A9" s="122" t="s">
        <v>59</v>
      </c>
      <c r="B9" s="122"/>
      <c r="C9" s="122"/>
      <c r="D9" s="122"/>
      <c r="E9" s="122"/>
      <c r="F9" s="122"/>
      <c r="G9" s="122"/>
      <c r="H9" s="122"/>
      <c r="I9" s="28">
        <f>SUM(I7:I8)</f>
        <v>3052</v>
      </c>
      <c r="J9" s="10">
        <f>SUM(J7:J8)</f>
        <v>3015</v>
      </c>
      <c r="K9" s="10">
        <v>3047</v>
      </c>
      <c r="M9" s="20">
        <v>1.2271973466003316</v>
      </c>
      <c r="N9" s="20">
        <v>0.16409583196586808</v>
      </c>
    </row>
    <row r="10" spans="1:14" ht="12.75" customHeight="1" x14ac:dyDescent="0.2">
      <c r="A10" s="115" t="s">
        <v>60</v>
      </c>
      <c r="B10" s="115"/>
      <c r="C10" s="115"/>
      <c r="D10" s="115"/>
      <c r="E10" s="115"/>
      <c r="F10" s="115"/>
      <c r="G10" s="115"/>
      <c r="H10" s="115"/>
      <c r="I10" s="36">
        <v>-891</v>
      </c>
      <c r="J10" s="24">
        <v>-866</v>
      </c>
      <c r="K10" s="24">
        <v>-875</v>
      </c>
      <c r="M10" s="56">
        <v>-2.8868360277136258</v>
      </c>
      <c r="N10" s="56">
        <v>-1.8285714285714287</v>
      </c>
    </row>
    <row r="11" spans="1:14" x14ac:dyDescent="0.2">
      <c r="A11" s="122" t="s">
        <v>61</v>
      </c>
      <c r="B11" s="122"/>
      <c r="C11" s="122"/>
      <c r="D11" s="122"/>
      <c r="E11" s="122"/>
      <c r="F11" s="122"/>
      <c r="G11" s="122"/>
      <c r="H11" s="122"/>
      <c r="I11" s="28">
        <f>SUM(I9:I10)</f>
        <v>2161</v>
      </c>
      <c r="J11" s="10">
        <f>SUM(J9:J10)</f>
        <v>2149</v>
      </c>
      <c r="K11" s="10">
        <v>2172</v>
      </c>
      <c r="M11" s="20">
        <v>0.55839925546765945</v>
      </c>
      <c r="N11" s="20">
        <v>-0.50644567219152858</v>
      </c>
    </row>
    <row r="12" spans="1:14" ht="12.75" customHeight="1" x14ac:dyDescent="0.2">
      <c r="A12" s="115" t="s">
        <v>62</v>
      </c>
      <c r="B12" s="115"/>
      <c r="C12" s="115"/>
      <c r="D12" s="115"/>
      <c r="E12" s="115"/>
      <c r="F12" s="115"/>
      <c r="G12" s="115"/>
      <c r="H12" s="115"/>
      <c r="I12" s="36">
        <v>-401</v>
      </c>
      <c r="J12" s="24">
        <v>-521</v>
      </c>
      <c r="K12" s="24">
        <v>-372</v>
      </c>
      <c r="M12" s="56">
        <v>23.032629558541267</v>
      </c>
      <c r="N12" s="56">
        <v>-7.795698924731183</v>
      </c>
    </row>
    <row r="13" spans="1:14" x14ac:dyDescent="0.2">
      <c r="A13" s="122" t="s">
        <v>118</v>
      </c>
      <c r="B13" s="122"/>
      <c r="C13" s="122"/>
      <c r="D13" s="122"/>
      <c r="E13" s="122"/>
      <c r="F13" s="122"/>
      <c r="G13" s="122"/>
      <c r="H13" s="122"/>
      <c r="I13" s="28">
        <f>SUM(I11:I12)</f>
        <v>1760</v>
      </c>
      <c r="J13" s="10">
        <f>SUM(J11:J12)</f>
        <v>1628</v>
      </c>
      <c r="K13" s="10">
        <v>1800</v>
      </c>
      <c r="M13" s="20">
        <v>8.1081081081081088</v>
      </c>
      <c r="N13" s="20">
        <v>-2.2222222222222223</v>
      </c>
    </row>
    <row r="14" spans="1:14" ht="12.75" customHeight="1" x14ac:dyDescent="0.2">
      <c r="A14" s="115" t="s">
        <v>64</v>
      </c>
      <c r="B14" s="115"/>
      <c r="C14" s="115"/>
      <c r="D14" s="115"/>
      <c r="E14" s="115"/>
      <c r="F14" s="115"/>
      <c r="G14" s="115"/>
      <c r="H14" s="115"/>
      <c r="I14" s="36">
        <v>-520</v>
      </c>
      <c r="J14" s="24">
        <v>-483</v>
      </c>
      <c r="K14" s="24">
        <v>-536</v>
      </c>
      <c r="M14" s="56">
        <v>-7.6604554865424435</v>
      </c>
      <c r="N14" s="56">
        <v>2.9850746268656714</v>
      </c>
    </row>
    <row r="15" spans="1:14" ht="16.5" customHeight="1" thickBot="1" x14ac:dyDescent="0.25">
      <c r="A15" s="138" t="s">
        <v>17</v>
      </c>
      <c r="B15" s="138"/>
      <c r="C15" s="138"/>
      <c r="D15" s="138"/>
      <c r="E15" s="138"/>
      <c r="F15" s="138"/>
      <c r="G15" s="138"/>
      <c r="H15" s="138"/>
      <c r="I15" s="39">
        <f>SUM(I13:I14)</f>
        <v>1240</v>
      </c>
      <c r="J15" s="40">
        <f>SUM(J13:J14)</f>
        <v>1145</v>
      </c>
      <c r="K15" s="40">
        <v>1264</v>
      </c>
      <c r="M15" s="57">
        <v>8.2969432314410483</v>
      </c>
      <c r="N15" s="57">
        <v>-1.89873417721519</v>
      </c>
    </row>
    <row r="16" spans="1:14" x14ac:dyDescent="0.2">
      <c r="A16" s="139"/>
      <c r="B16" s="139"/>
      <c r="C16" s="139"/>
      <c r="D16" s="139"/>
      <c r="E16" s="139"/>
      <c r="F16" s="139"/>
      <c r="G16" s="139"/>
      <c r="H16" s="139"/>
    </row>
    <row r="17" spans="1:15" ht="12" customHeight="1" x14ac:dyDescent="0.2">
      <c r="A17" s="121" t="s">
        <v>119</v>
      </c>
      <c r="B17" s="121"/>
      <c r="C17" s="121"/>
      <c r="D17" s="121"/>
      <c r="E17" s="121"/>
      <c r="F17" s="121"/>
      <c r="G17" s="121"/>
      <c r="H17" s="121"/>
      <c r="I17" s="25"/>
      <c r="J17" s="25"/>
      <c r="K17" s="25"/>
      <c r="M17" s="25"/>
      <c r="N17" s="25"/>
    </row>
    <row r="18" spans="1:15" ht="16.5" customHeight="1" x14ac:dyDescent="0.2">
      <c r="A18" s="125" t="s">
        <v>120</v>
      </c>
      <c r="B18" s="125"/>
      <c r="C18" s="125"/>
      <c r="D18" s="125"/>
      <c r="E18" s="125"/>
      <c r="F18" s="125"/>
      <c r="G18" s="125"/>
      <c r="H18" s="125"/>
      <c r="I18" s="7">
        <v>201.3</v>
      </c>
      <c r="J18" s="20">
        <v>199.8</v>
      </c>
      <c r="K18" s="20">
        <v>197.2</v>
      </c>
      <c r="M18" s="20">
        <v>0.75075075075075071</v>
      </c>
      <c r="N18" s="20">
        <v>2.0791075050710055</v>
      </c>
      <c r="O18" s="58"/>
    </row>
    <row r="19" spans="1:15" ht="12.75" customHeight="1" x14ac:dyDescent="0.2">
      <c r="A19" s="117" t="s">
        <v>121</v>
      </c>
      <c r="B19" s="117"/>
      <c r="C19" s="117"/>
      <c r="D19" s="117"/>
      <c r="E19" s="117"/>
      <c r="F19" s="117"/>
      <c r="G19" s="117"/>
      <c r="H19" s="117"/>
      <c r="I19" s="7">
        <v>200.8</v>
      </c>
      <c r="J19" s="20">
        <v>199.6</v>
      </c>
      <c r="K19" s="20">
        <v>197.6</v>
      </c>
      <c r="M19" s="20">
        <v>0.60120240480962783</v>
      </c>
      <c r="N19" s="20">
        <v>1.6194331983805754</v>
      </c>
      <c r="O19" s="58"/>
    </row>
    <row r="20" spans="1:15" ht="12.75" customHeight="1" x14ac:dyDescent="0.2">
      <c r="A20" s="114" t="s">
        <v>122</v>
      </c>
      <c r="B20" s="114"/>
      <c r="C20" s="114"/>
      <c r="D20" s="114"/>
      <c r="E20" s="114"/>
      <c r="F20" s="114"/>
      <c r="G20" s="114"/>
      <c r="H20" s="114"/>
      <c r="I20" s="7">
        <v>199.2</v>
      </c>
      <c r="J20" s="20">
        <v>198</v>
      </c>
      <c r="K20" s="20">
        <v>195.9</v>
      </c>
      <c r="M20" s="20">
        <v>0.6060606060606003</v>
      </c>
      <c r="N20" s="20">
        <v>1.6845329249617065</v>
      </c>
      <c r="O20" s="58"/>
    </row>
    <row r="21" spans="1:15" ht="12.75" customHeight="1" x14ac:dyDescent="0.2">
      <c r="A21" s="115" t="s">
        <v>123</v>
      </c>
      <c r="B21" s="115"/>
      <c r="C21" s="115"/>
      <c r="D21" s="115"/>
      <c r="E21" s="115"/>
      <c r="F21" s="115"/>
      <c r="G21" s="115"/>
      <c r="H21" s="115"/>
      <c r="I21" s="59">
        <v>108.3</v>
      </c>
      <c r="J21" s="56">
        <v>102.4</v>
      </c>
      <c r="K21" s="56">
        <v>102.2</v>
      </c>
      <c r="M21" s="56">
        <v>5.761718749999992</v>
      </c>
      <c r="N21" s="56">
        <v>5.968688845401168</v>
      </c>
      <c r="O21" s="58"/>
    </row>
    <row r="22" spans="1:15" ht="12.75" customHeight="1" x14ac:dyDescent="0.2">
      <c r="A22" s="127"/>
      <c r="B22" s="127"/>
      <c r="C22" s="127"/>
      <c r="D22" s="127"/>
      <c r="E22" s="127"/>
      <c r="F22" s="127"/>
      <c r="G22" s="127"/>
      <c r="H22" s="127"/>
    </row>
    <row r="23" spans="1:15" ht="12" customHeight="1" x14ac:dyDescent="0.2">
      <c r="A23" s="136" t="s">
        <v>124</v>
      </c>
      <c r="B23" s="136"/>
      <c r="C23" s="136"/>
      <c r="D23" s="136"/>
      <c r="E23" s="136"/>
      <c r="F23" s="136"/>
      <c r="G23" s="136"/>
      <c r="H23" s="136"/>
      <c r="I23" s="25"/>
      <c r="J23" s="25"/>
      <c r="K23" s="25"/>
      <c r="M23" s="25"/>
      <c r="N23" s="25"/>
    </row>
    <row r="24" spans="1:15" ht="16.5" customHeight="1" x14ac:dyDescent="0.2">
      <c r="A24" s="137" t="s">
        <v>125</v>
      </c>
      <c r="B24" s="137"/>
      <c r="C24" s="137"/>
      <c r="D24" s="137"/>
      <c r="E24" s="137"/>
      <c r="F24" s="137"/>
      <c r="G24" s="137"/>
      <c r="H24" s="137"/>
      <c r="I24" s="7">
        <v>136.80000000000001</v>
      </c>
      <c r="J24" s="20">
        <v>138.1</v>
      </c>
      <c r="K24" s="20">
        <v>137.30000000000001</v>
      </c>
      <c r="M24" s="20">
        <v>-0.94134685010860475</v>
      </c>
      <c r="N24" s="20">
        <v>-0.36416605972323374</v>
      </c>
    </row>
    <row r="25" spans="1:15" ht="12.75" customHeight="1" x14ac:dyDescent="0.2">
      <c r="A25" s="126" t="s">
        <v>126</v>
      </c>
      <c r="B25" s="126"/>
      <c r="C25" s="126"/>
      <c r="D25" s="126"/>
      <c r="E25" s="126"/>
      <c r="F25" s="126"/>
      <c r="G25" s="126"/>
      <c r="H25" s="126"/>
      <c r="I25" s="59">
        <v>141.69999999999999</v>
      </c>
      <c r="J25" s="56">
        <v>141.19999999999999</v>
      </c>
      <c r="K25" s="56">
        <v>140.6</v>
      </c>
      <c r="M25" s="56">
        <v>0.3541076487252125</v>
      </c>
      <c r="N25" s="56">
        <v>0.78236130867709408</v>
      </c>
    </row>
    <row r="26" spans="1:15" ht="12.75" customHeight="1" x14ac:dyDescent="0.2">
      <c r="A26" s="127"/>
      <c r="B26" s="127"/>
      <c r="C26" s="127"/>
      <c r="D26" s="127"/>
      <c r="E26" s="127"/>
      <c r="F26" s="127"/>
      <c r="G26" s="127"/>
      <c r="H26" s="127"/>
    </row>
    <row r="27" spans="1:15" ht="12" customHeight="1" x14ac:dyDescent="0.2">
      <c r="A27" s="121" t="s">
        <v>127</v>
      </c>
      <c r="B27" s="121"/>
      <c r="C27" s="121"/>
      <c r="D27" s="121"/>
      <c r="E27" s="121"/>
      <c r="F27" s="121"/>
      <c r="G27" s="121"/>
      <c r="H27" s="121"/>
      <c r="I27" s="25"/>
      <c r="J27" s="25"/>
      <c r="K27" s="25"/>
      <c r="M27" s="25"/>
      <c r="N27" s="25"/>
    </row>
    <row r="28" spans="1:15" ht="16.5" customHeight="1" x14ac:dyDescent="0.2">
      <c r="A28" s="125" t="s">
        <v>31</v>
      </c>
      <c r="B28" s="125"/>
      <c r="C28" s="125"/>
      <c r="D28" s="125"/>
      <c r="E28" s="125"/>
      <c r="F28" s="125"/>
      <c r="G28" s="125"/>
      <c r="H28" s="125"/>
      <c r="I28" s="26">
        <v>1.2500000000000001E-2</v>
      </c>
      <c r="J28" s="60">
        <v>1.1599999999999999E-2</v>
      </c>
      <c r="K28" s="60">
        <v>1.29E-2</v>
      </c>
      <c r="M28" s="61">
        <v>9.0000000000000142</v>
      </c>
      <c r="N28" s="61">
        <v>-3.9999999999999933</v>
      </c>
    </row>
    <row r="29" spans="1:15" x14ac:dyDescent="0.2">
      <c r="A29" s="135" t="s">
        <v>128</v>
      </c>
      <c r="B29" s="135"/>
      <c r="C29" s="135"/>
      <c r="D29" s="135"/>
      <c r="E29" s="135"/>
      <c r="F29" s="135"/>
      <c r="G29" s="135"/>
      <c r="H29" s="135"/>
      <c r="I29" s="26">
        <v>1.7500000000000002E-2</v>
      </c>
      <c r="J29" s="60">
        <v>1.6199999999999999E-2</v>
      </c>
      <c r="K29" s="60">
        <v>1.78E-2</v>
      </c>
      <c r="M29" s="61">
        <v>13.000000000000025</v>
      </c>
      <c r="N29" s="61">
        <v>-2.9999999999999818</v>
      </c>
    </row>
    <row r="30" spans="1:15" ht="12.75" customHeight="1" x14ac:dyDescent="0.2">
      <c r="A30" s="114" t="s">
        <v>129</v>
      </c>
      <c r="B30" s="114"/>
      <c r="C30" s="114"/>
      <c r="D30" s="114"/>
      <c r="E30" s="114"/>
      <c r="F30" s="114"/>
      <c r="G30" s="114"/>
      <c r="H30" s="114"/>
      <c r="I30" s="26">
        <v>2.53E-2</v>
      </c>
      <c r="J30" s="60">
        <v>2.5000000000000001E-2</v>
      </c>
      <c r="K30" s="60">
        <v>2.5600000000000001E-2</v>
      </c>
      <c r="M30" s="61">
        <v>2.9999999999999818</v>
      </c>
      <c r="N30" s="61">
        <v>-3.0000000000000164</v>
      </c>
    </row>
    <row r="31" spans="1:15" ht="12.75" customHeight="1" x14ac:dyDescent="0.2">
      <c r="A31" s="114" t="s">
        <v>130</v>
      </c>
      <c r="B31" s="114"/>
      <c r="C31" s="114"/>
      <c r="D31" s="114"/>
      <c r="E31" s="114"/>
      <c r="F31" s="114"/>
      <c r="G31" s="114"/>
      <c r="H31" s="114"/>
      <c r="I31" s="21">
        <v>0.29199999999999998</v>
      </c>
      <c r="J31" s="62">
        <v>0.28699999999999998</v>
      </c>
      <c r="K31" s="62">
        <v>0.28699999999999998</v>
      </c>
      <c r="M31" s="61">
        <v>-50.000000000000043</v>
      </c>
      <c r="N31" s="61">
        <v>-50.000000000000043</v>
      </c>
    </row>
    <row r="32" spans="1:15" ht="12.75" customHeight="1" x14ac:dyDescent="0.2">
      <c r="A32" s="117" t="s">
        <v>131</v>
      </c>
      <c r="B32" s="117"/>
      <c r="C32" s="117"/>
      <c r="D32" s="117"/>
      <c r="E32" s="117"/>
      <c r="F32" s="117"/>
      <c r="G32" s="117"/>
      <c r="H32" s="117"/>
      <c r="I32" s="21">
        <f>ROUND((I9-J9)/J9,3)-ROUND((I10-J10)/J10,3)</f>
        <v>-1.7000000000000001E-2</v>
      </c>
      <c r="J32" s="62">
        <f>ROUND((J9-K9)/K9,3)-ROUND((J10-K10)/K10,3)</f>
        <v>-9.9999999999999915E-4</v>
      </c>
      <c r="K32" s="62">
        <v>-6.0000000000000001E-3</v>
      </c>
      <c r="M32" s="61">
        <v>-160</v>
      </c>
      <c r="N32" s="61">
        <v>-110</v>
      </c>
    </row>
    <row r="33" spans="1:14" ht="12.75" customHeight="1" x14ac:dyDescent="0.2">
      <c r="A33" s="114" t="s">
        <v>132</v>
      </c>
      <c r="B33" s="114"/>
      <c r="C33" s="114"/>
      <c r="D33" s="114"/>
      <c r="E33" s="114"/>
      <c r="F33" s="114"/>
      <c r="G33" s="114"/>
      <c r="H33" s="114"/>
      <c r="I33" s="28">
        <v>516</v>
      </c>
      <c r="J33" s="10">
        <v>451</v>
      </c>
      <c r="K33" s="10">
        <v>482</v>
      </c>
      <c r="M33" s="20">
        <v>14.412416851441243</v>
      </c>
      <c r="N33" s="20">
        <v>7.0539419087136928</v>
      </c>
    </row>
    <row r="34" spans="1:14" ht="12.75" customHeight="1" x14ac:dyDescent="0.2">
      <c r="A34" s="126" t="s">
        <v>133</v>
      </c>
      <c r="B34" s="126"/>
      <c r="C34" s="126"/>
      <c r="D34" s="126"/>
      <c r="E34" s="126"/>
      <c r="F34" s="126"/>
      <c r="G34" s="126"/>
      <c r="H34" s="126"/>
      <c r="I34" s="36">
        <v>4715</v>
      </c>
      <c r="J34" s="24">
        <v>5076</v>
      </c>
      <c r="K34" s="24">
        <v>5081</v>
      </c>
      <c r="M34" s="63">
        <v>7.1118991331757293</v>
      </c>
      <c r="N34" s="63">
        <v>7.2033064357409957</v>
      </c>
    </row>
  </sheetData>
  <mergeCells count="33">
    <mergeCell ref="A4:H4"/>
    <mergeCell ref="I4:K4"/>
    <mergeCell ref="M4:N4"/>
    <mergeCell ref="A8:H8"/>
    <mergeCell ref="A9:H9"/>
    <mergeCell ref="A10:H10"/>
    <mergeCell ref="A5:H5"/>
    <mergeCell ref="A6:H6"/>
    <mergeCell ref="A7:H7"/>
    <mergeCell ref="A14:H14"/>
    <mergeCell ref="A15:H15"/>
    <mergeCell ref="A16:H16"/>
    <mergeCell ref="A11:H11"/>
    <mergeCell ref="A12:H12"/>
    <mergeCell ref="A13:H13"/>
    <mergeCell ref="A20:H20"/>
    <mergeCell ref="A21:H21"/>
    <mergeCell ref="A22:H22"/>
    <mergeCell ref="A17:H17"/>
    <mergeCell ref="A18:H18"/>
    <mergeCell ref="A19:H19"/>
    <mergeCell ref="A26:H26"/>
    <mergeCell ref="A27:H27"/>
    <mergeCell ref="A28:H28"/>
    <mergeCell ref="A23:H23"/>
    <mergeCell ref="A24:H24"/>
    <mergeCell ref="A25:H25"/>
    <mergeCell ref="A32:H32"/>
    <mergeCell ref="A33:H33"/>
    <mergeCell ref="A34:H34"/>
    <mergeCell ref="A29:H29"/>
    <mergeCell ref="A30:H30"/>
    <mergeCell ref="A31:H31"/>
  </mergeCells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6">
    <tabColor indexed="44"/>
  </sheetPr>
  <dimension ref="A1:O34"/>
  <sheetViews>
    <sheetView workbookViewId="0">
      <selection activeCell="J28" sqref="J28"/>
    </sheetView>
  </sheetViews>
  <sheetFormatPr defaultRowHeight="12.75" x14ac:dyDescent="0.2"/>
  <cols>
    <col min="1" max="4" width="2.28515625" customWidth="1"/>
    <col min="5" max="5" width="9" customWidth="1"/>
    <col min="6" max="11" width="8.5703125" customWidth="1"/>
    <col min="12" max="12" width="1.42578125" style="70" customWidth="1"/>
    <col min="13" max="14" width="8.5703125" customWidth="1"/>
    <col min="15" max="18" width="7.7109375" customWidth="1"/>
    <col min="19" max="19" width="1.28515625" customWidth="1"/>
    <col min="20" max="21" width="7.7109375" customWidth="1"/>
  </cols>
  <sheetData>
    <row r="1" spans="1:15" ht="20.100000000000001" customHeight="1" x14ac:dyDescent="0.2">
      <c r="A1" s="54" t="s">
        <v>134</v>
      </c>
    </row>
    <row r="2" spans="1:15" ht="13.5" customHeight="1" x14ac:dyDescent="0.2">
      <c r="A2" s="4"/>
      <c r="O2" s="64"/>
    </row>
    <row r="3" spans="1:15" ht="1.5" customHeight="1" x14ac:dyDescent="0.2">
      <c r="A3" s="55"/>
    </row>
    <row r="4" spans="1:15" ht="12" customHeight="1" x14ac:dyDescent="0.2">
      <c r="A4" s="118"/>
      <c r="B4" s="118"/>
      <c r="C4" s="118"/>
      <c r="D4" s="118"/>
      <c r="E4" s="118"/>
      <c r="F4" s="118"/>
      <c r="G4" s="118"/>
      <c r="H4" s="118"/>
      <c r="I4" s="124" t="s">
        <v>3</v>
      </c>
      <c r="J4" s="124"/>
      <c r="K4" s="124"/>
      <c r="M4" s="124"/>
      <c r="N4" s="124"/>
    </row>
    <row r="5" spans="1:15" ht="12" customHeight="1" x14ac:dyDescent="0.2">
      <c r="A5" s="118"/>
      <c r="B5" s="118"/>
      <c r="C5" s="118"/>
      <c r="D5" s="118"/>
      <c r="E5" s="118"/>
      <c r="F5" s="118"/>
      <c r="G5" s="118"/>
      <c r="H5" s="118"/>
      <c r="I5" s="5" t="s">
        <v>198</v>
      </c>
      <c r="J5" s="5" t="s">
        <v>197</v>
      </c>
      <c r="K5" s="5" t="s">
        <v>199</v>
      </c>
      <c r="M5" s="5" t="str">
        <f>I5&amp;" v"</f>
        <v>Mar 13 v</v>
      </c>
      <c r="N5" s="5" t="str">
        <f>I5&amp;" v"</f>
        <v>Mar 13 v</v>
      </c>
    </row>
    <row r="6" spans="1:15" ht="12" customHeight="1" x14ac:dyDescent="0.2">
      <c r="A6" s="140"/>
      <c r="B6" s="140"/>
      <c r="C6" s="140"/>
      <c r="D6" s="140"/>
      <c r="E6" s="140"/>
      <c r="F6" s="140"/>
      <c r="G6" s="140"/>
      <c r="H6" s="140"/>
      <c r="I6" s="6" t="s">
        <v>5</v>
      </c>
      <c r="J6" s="6" t="s">
        <v>5</v>
      </c>
      <c r="K6" s="6" t="s">
        <v>5</v>
      </c>
      <c r="M6" s="6" t="str">
        <f>J5&amp;" %"</f>
        <v>Sep 12 %</v>
      </c>
      <c r="N6" s="6" t="str">
        <f>K5&amp;" %"</f>
        <v>Mar 12 %</v>
      </c>
    </row>
    <row r="7" spans="1:15" ht="16.5" customHeight="1" x14ac:dyDescent="0.2">
      <c r="A7" s="125" t="s">
        <v>40</v>
      </c>
      <c r="B7" s="125"/>
      <c r="C7" s="125"/>
      <c r="D7" s="125"/>
      <c r="E7" s="125"/>
      <c r="F7" s="125"/>
      <c r="G7" s="125"/>
      <c r="H7" s="125"/>
      <c r="I7" s="28">
        <v>1634</v>
      </c>
      <c r="J7" s="10">
        <v>1522</v>
      </c>
      <c r="K7" s="10">
        <v>1445</v>
      </c>
      <c r="M7" s="20">
        <v>7.3587385019710903</v>
      </c>
      <c r="N7" s="20">
        <v>13.079584775086506</v>
      </c>
    </row>
    <row r="8" spans="1:15" ht="12.75" customHeight="1" x14ac:dyDescent="0.2">
      <c r="A8" s="115" t="s">
        <v>41</v>
      </c>
      <c r="B8" s="115"/>
      <c r="C8" s="115"/>
      <c r="D8" s="115"/>
      <c r="E8" s="115"/>
      <c r="F8" s="115"/>
      <c r="G8" s="115"/>
      <c r="H8" s="115"/>
      <c r="I8" s="36">
        <v>274</v>
      </c>
      <c r="J8" s="24">
        <v>313</v>
      </c>
      <c r="K8" s="24">
        <v>286</v>
      </c>
      <c r="M8" s="56">
        <v>-12.460063897763577</v>
      </c>
      <c r="N8" s="56">
        <v>-4.1958041958041958</v>
      </c>
    </row>
    <row r="9" spans="1:15" x14ac:dyDescent="0.2">
      <c r="A9" s="122" t="s">
        <v>59</v>
      </c>
      <c r="B9" s="122"/>
      <c r="C9" s="122"/>
      <c r="D9" s="122"/>
      <c r="E9" s="122"/>
      <c r="F9" s="122"/>
      <c r="G9" s="122"/>
      <c r="H9" s="122"/>
      <c r="I9" s="28">
        <f>SUM(I7:I8)</f>
        <v>1908</v>
      </c>
      <c r="J9" s="10">
        <f>SUM(J7:J8)</f>
        <v>1835</v>
      </c>
      <c r="K9" s="10">
        <v>1731</v>
      </c>
      <c r="M9" s="20">
        <v>3.9782016348773839</v>
      </c>
      <c r="N9" s="20">
        <v>10.22530329289428</v>
      </c>
    </row>
    <row r="10" spans="1:15" ht="12.75" customHeight="1" x14ac:dyDescent="0.2">
      <c r="A10" s="115" t="s">
        <v>60</v>
      </c>
      <c r="B10" s="115"/>
      <c r="C10" s="115"/>
      <c r="D10" s="115"/>
      <c r="E10" s="115"/>
      <c r="F10" s="115"/>
      <c r="G10" s="115"/>
      <c r="H10" s="115"/>
      <c r="I10" s="36">
        <v>-933</v>
      </c>
      <c r="J10" s="24">
        <v>-934</v>
      </c>
      <c r="K10" s="24">
        <v>-902</v>
      </c>
      <c r="M10" s="56">
        <v>0.10706638115631692</v>
      </c>
      <c r="N10" s="56">
        <v>-3.4368070953436809</v>
      </c>
    </row>
    <row r="11" spans="1:15" x14ac:dyDescent="0.2">
      <c r="A11" s="122" t="s">
        <v>61</v>
      </c>
      <c r="B11" s="122"/>
      <c r="C11" s="122"/>
      <c r="D11" s="122"/>
      <c r="E11" s="122"/>
      <c r="F11" s="122"/>
      <c r="G11" s="122"/>
      <c r="H11" s="122"/>
      <c r="I11" s="28">
        <f>SUM(I9:I10)</f>
        <v>975</v>
      </c>
      <c r="J11" s="10">
        <f>SUM(J9:J10)</f>
        <v>901</v>
      </c>
      <c r="K11" s="10">
        <v>829</v>
      </c>
      <c r="M11" s="20">
        <v>8.2130965593784691</v>
      </c>
      <c r="N11" s="20">
        <v>17.61158021712907</v>
      </c>
    </row>
    <row r="12" spans="1:15" ht="12.75" customHeight="1" x14ac:dyDescent="0.2">
      <c r="A12" s="115" t="s">
        <v>62</v>
      </c>
      <c r="B12" s="115"/>
      <c r="C12" s="115"/>
      <c r="D12" s="115"/>
      <c r="E12" s="115"/>
      <c r="F12" s="115"/>
      <c r="G12" s="115"/>
      <c r="H12" s="115"/>
      <c r="I12" s="36">
        <v>-187</v>
      </c>
      <c r="J12" s="24">
        <v>-73</v>
      </c>
      <c r="K12" s="24">
        <v>-169</v>
      </c>
      <c r="M12" s="56" t="s">
        <v>138</v>
      </c>
      <c r="N12" s="56">
        <v>-10.650887573964498</v>
      </c>
    </row>
    <row r="13" spans="1:15" x14ac:dyDescent="0.2">
      <c r="A13" s="122" t="s">
        <v>118</v>
      </c>
      <c r="B13" s="122"/>
      <c r="C13" s="122"/>
      <c r="D13" s="122"/>
      <c r="E13" s="122"/>
      <c r="F13" s="122"/>
      <c r="G13" s="122"/>
      <c r="H13" s="122"/>
      <c r="I13" s="28">
        <f>SUM(I11:I12)</f>
        <v>788</v>
      </c>
      <c r="J13" s="10">
        <f>SUM(J11:J12)</f>
        <v>828</v>
      </c>
      <c r="K13" s="10">
        <v>660</v>
      </c>
      <c r="M13" s="20">
        <v>-4.8309178743961354</v>
      </c>
      <c r="N13" s="20">
        <v>19.393939393939394</v>
      </c>
    </row>
    <row r="14" spans="1:15" ht="12.75" customHeight="1" x14ac:dyDescent="0.2">
      <c r="A14" s="115" t="s">
        <v>64</v>
      </c>
      <c r="B14" s="115"/>
      <c r="C14" s="115"/>
      <c r="D14" s="115"/>
      <c r="E14" s="115"/>
      <c r="F14" s="115"/>
      <c r="G14" s="115"/>
      <c r="H14" s="115"/>
      <c r="I14" s="36">
        <v>-235</v>
      </c>
      <c r="J14" s="24">
        <v>-247</v>
      </c>
      <c r="K14" s="24">
        <v>-196</v>
      </c>
      <c r="M14" s="56">
        <v>4.8582995951417001</v>
      </c>
      <c r="N14" s="56">
        <v>-19.897959183673468</v>
      </c>
    </row>
    <row r="15" spans="1:15" ht="16.5" customHeight="1" thickBot="1" x14ac:dyDescent="0.25">
      <c r="A15" s="138" t="s">
        <v>17</v>
      </c>
      <c r="B15" s="138"/>
      <c r="C15" s="138"/>
      <c r="D15" s="138"/>
      <c r="E15" s="138"/>
      <c r="F15" s="138"/>
      <c r="G15" s="138"/>
      <c r="H15" s="138"/>
      <c r="I15" s="39">
        <f>SUM(I13:I14)</f>
        <v>553</v>
      </c>
      <c r="J15" s="40">
        <f>SUM(J13:J14)</f>
        <v>581</v>
      </c>
      <c r="K15" s="40">
        <v>464</v>
      </c>
      <c r="M15" s="57">
        <v>-4.8192771084337354</v>
      </c>
      <c r="N15" s="57">
        <v>19.181034482758623</v>
      </c>
    </row>
    <row r="16" spans="1:15" x14ac:dyDescent="0.2">
      <c r="A16" s="139"/>
      <c r="B16" s="139"/>
      <c r="C16" s="139"/>
      <c r="D16" s="139"/>
      <c r="E16" s="139"/>
      <c r="F16" s="139"/>
      <c r="G16" s="139"/>
      <c r="H16" s="139"/>
    </row>
    <row r="17" spans="1:14" ht="12" customHeight="1" x14ac:dyDescent="0.2">
      <c r="A17" s="121" t="s">
        <v>119</v>
      </c>
      <c r="B17" s="121"/>
      <c r="C17" s="121"/>
      <c r="D17" s="121"/>
      <c r="E17" s="121"/>
      <c r="F17" s="121"/>
      <c r="G17" s="121"/>
      <c r="H17" s="121"/>
      <c r="I17" s="25"/>
      <c r="J17" s="25"/>
      <c r="K17" s="25"/>
      <c r="M17" s="25"/>
      <c r="N17" s="25"/>
    </row>
    <row r="18" spans="1:14" ht="16.5" customHeight="1" x14ac:dyDescent="0.2">
      <c r="A18" s="125" t="s">
        <v>120</v>
      </c>
      <c r="B18" s="125"/>
      <c r="C18" s="125"/>
      <c r="D18" s="125"/>
      <c r="E18" s="125"/>
      <c r="F18" s="125"/>
      <c r="G18" s="125"/>
      <c r="H18" s="125"/>
      <c r="I18" s="7">
        <v>155.6</v>
      </c>
      <c r="J18" s="20">
        <v>148.5</v>
      </c>
      <c r="K18" s="20">
        <v>142.30000000000001</v>
      </c>
      <c r="M18" s="20">
        <v>4.7811447811447767</v>
      </c>
      <c r="N18" s="20">
        <v>9.3464511595221236</v>
      </c>
    </row>
    <row r="19" spans="1:14" ht="12.75" customHeight="1" x14ac:dyDescent="0.2">
      <c r="A19" s="117" t="s">
        <v>121</v>
      </c>
      <c r="B19" s="117"/>
      <c r="C19" s="117"/>
      <c r="D19" s="117"/>
      <c r="E19" s="117"/>
      <c r="F19" s="117"/>
      <c r="G19" s="117"/>
      <c r="H19" s="117"/>
      <c r="I19" s="7">
        <v>157.1</v>
      </c>
      <c r="J19" s="20">
        <v>149.19999999999999</v>
      </c>
      <c r="K19" s="20">
        <v>143.30000000000001</v>
      </c>
      <c r="M19" s="20">
        <v>5.2949061662198433</v>
      </c>
      <c r="N19" s="20">
        <v>9.6301465457082909</v>
      </c>
    </row>
    <row r="20" spans="1:14" ht="12.75" customHeight="1" x14ac:dyDescent="0.2">
      <c r="A20" s="114" t="s">
        <v>122</v>
      </c>
      <c r="B20" s="114"/>
      <c r="C20" s="114"/>
      <c r="D20" s="114"/>
      <c r="E20" s="114"/>
      <c r="F20" s="114"/>
      <c r="G20" s="114"/>
      <c r="H20" s="114"/>
      <c r="I20" s="7">
        <v>157.1</v>
      </c>
      <c r="J20" s="20">
        <v>149.6</v>
      </c>
      <c r="K20" s="20">
        <v>143.5</v>
      </c>
      <c r="M20" s="20">
        <v>5.0133689839572195</v>
      </c>
      <c r="N20" s="20">
        <v>9.4773519163763034</v>
      </c>
    </row>
    <row r="21" spans="1:14" ht="12.75" customHeight="1" x14ac:dyDescent="0.2">
      <c r="A21" s="126" t="s">
        <v>123</v>
      </c>
      <c r="B21" s="126"/>
      <c r="C21" s="126"/>
      <c r="D21" s="126"/>
      <c r="E21" s="126"/>
      <c r="F21" s="126"/>
      <c r="G21" s="126"/>
      <c r="H21" s="126"/>
      <c r="I21" s="59">
        <v>89.3</v>
      </c>
      <c r="J21" s="56">
        <v>83</v>
      </c>
      <c r="K21" s="56">
        <v>77.8</v>
      </c>
      <c r="M21" s="56">
        <v>7.5903614457831292</v>
      </c>
      <c r="N21" s="56">
        <v>14.781491002570696</v>
      </c>
    </row>
    <row r="22" spans="1:14" ht="12.75" customHeight="1" x14ac:dyDescent="0.2">
      <c r="A22" s="127"/>
      <c r="B22" s="127"/>
      <c r="C22" s="127"/>
      <c r="D22" s="127"/>
      <c r="E22" s="127"/>
      <c r="F22" s="127"/>
      <c r="G22" s="127"/>
      <c r="H22" s="127"/>
    </row>
    <row r="23" spans="1:14" ht="12" customHeight="1" x14ac:dyDescent="0.2">
      <c r="A23" s="136" t="s">
        <v>124</v>
      </c>
      <c r="B23" s="136"/>
      <c r="C23" s="136"/>
      <c r="D23" s="136"/>
      <c r="E23" s="136"/>
      <c r="F23" s="136"/>
      <c r="G23" s="136"/>
      <c r="H23" s="136"/>
      <c r="I23" s="25"/>
      <c r="J23" s="25"/>
      <c r="K23" s="25"/>
      <c r="M23" s="25"/>
      <c r="N23" s="25"/>
    </row>
    <row r="24" spans="1:14" ht="16.5" customHeight="1" x14ac:dyDescent="0.2">
      <c r="A24" s="137" t="s">
        <v>125</v>
      </c>
      <c r="B24" s="137"/>
      <c r="C24" s="137"/>
      <c r="D24" s="137"/>
      <c r="E24" s="137"/>
      <c r="F24" s="137"/>
      <c r="G24" s="137"/>
      <c r="H24" s="137"/>
      <c r="I24" s="7">
        <v>37.200000000000003</v>
      </c>
      <c r="J24" s="20">
        <v>35.4</v>
      </c>
      <c r="K24" s="20">
        <v>36.9</v>
      </c>
      <c r="M24" s="20">
        <v>5.0847457627118766</v>
      </c>
      <c r="N24" s="20">
        <v>0.81300813008131234</v>
      </c>
    </row>
    <row r="25" spans="1:14" ht="12.75" customHeight="1" x14ac:dyDescent="0.2">
      <c r="A25" s="126" t="s">
        <v>126</v>
      </c>
      <c r="B25" s="126"/>
      <c r="C25" s="126"/>
      <c r="D25" s="126"/>
      <c r="E25" s="126"/>
      <c r="F25" s="126"/>
      <c r="G25" s="126"/>
      <c r="H25" s="126"/>
      <c r="I25" s="59">
        <v>42.6</v>
      </c>
      <c r="J25" s="56">
        <v>38.700000000000003</v>
      </c>
      <c r="K25" s="56">
        <v>40.4</v>
      </c>
      <c r="M25" s="56">
        <v>10.077519379844958</v>
      </c>
      <c r="N25" s="56">
        <v>5.4455445544554522</v>
      </c>
    </row>
    <row r="26" spans="1:14" ht="12.75" customHeight="1" x14ac:dyDescent="0.2">
      <c r="A26" s="127"/>
      <c r="B26" s="127"/>
      <c r="C26" s="127"/>
      <c r="D26" s="127"/>
      <c r="E26" s="127"/>
      <c r="F26" s="127"/>
      <c r="G26" s="127"/>
      <c r="H26" s="127"/>
    </row>
    <row r="27" spans="1:14" ht="12" customHeight="1" x14ac:dyDescent="0.2">
      <c r="A27" s="121" t="s">
        <v>127</v>
      </c>
      <c r="B27" s="121"/>
      <c r="C27" s="121"/>
      <c r="D27" s="121"/>
      <c r="E27" s="121"/>
      <c r="F27" s="121"/>
      <c r="G27" s="121"/>
      <c r="H27" s="121"/>
      <c r="I27" s="25"/>
      <c r="J27" s="25"/>
      <c r="K27" s="25"/>
      <c r="M27" s="25"/>
      <c r="N27" s="25"/>
    </row>
    <row r="28" spans="1:14" ht="16.5" customHeight="1" x14ac:dyDescent="0.2">
      <c r="A28" s="125" t="s">
        <v>31</v>
      </c>
      <c r="B28" s="125"/>
      <c r="C28" s="125"/>
      <c r="D28" s="125"/>
      <c r="E28" s="125"/>
      <c r="F28" s="125"/>
      <c r="G28" s="125"/>
      <c r="H28" s="125"/>
      <c r="I28" s="26">
        <v>7.1000000000000004E-3</v>
      </c>
      <c r="J28" s="60">
        <v>7.7999999999999996E-3</v>
      </c>
      <c r="K28" s="60">
        <v>6.4999999999999997E-3</v>
      </c>
      <c r="M28" s="61">
        <v>-6.999999999999992</v>
      </c>
      <c r="N28" s="61">
        <v>6.0000000000000071</v>
      </c>
    </row>
    <row r="29" spans="1:14" x14ac:dyDescent="0.2">
      <c r="A29" s="135" t="s">
        <v>128</v>
      </c>
      <c r="B29" s="135"/>
      <c r="C29" s="135"/>
      <c r="D29" s="135"/>
      <c r="E29" s="135"/>
      <c r="F29" s="135"/>
      <c r="G29" s="135"/>
      <c r="H29" s="135"/>
      <c r="I29" s="26">
        <v>2.7099999999999999E-2</v>
      </c>
      <c r="J29" s="60">
        <v>2.8899999999999999E-2</v>
      </c>
      <c r="K29" s="60">
        <v>2.3099999999999999E-2</v>
      </c>
      <c r="M29" s="61">
        <v>-17.999999999999996</v>
      </c>
      <c r="N29" s="61">
        <v>40</v>
      </c>
    </row>
    <row r="30" spans="1:14" ht="12.75" customHeight="1" x14ac:dyDescent="0.2">
      <c r="A30" s="114" t="s">
        <v>129</v>
      </c>
      <c r="B30" s="114"/>
      <c r="C30" s="114"/>
      <c r="D30" s="114"/>
      <c r="E30" s="114"/>
      <c r="F30" s="114"/>
      <c r="G30" s="114"/>
      <c r="H30" s="114"/>
      <c r="I30" s="26">
        <v>2.0899999999999998E-2</v>
      </c>
      <c r="J30" s="60">
        <v>2.0400000000000001E-2</v>
      </c>
      <c r="K30" s="60">
        <v>2.0199999999999999E-2</v>
      </c>
      <c r="M30" s="61">
        <v>4.9999999999999698</v>
      </c>
      <c r="N30" s="61">
        <v>6.999999999999992</v>
      </c>
    </row>
    <row r="31" spans="1:14" ht="12.75" customHeight="1" x14ac:dyDescent="0.2">
      <c r="A31" s="114" t="s">
        <v>130</v>
      </c>
      <c r="B31" s="114"/>
      <c r="C31" s="114"/>
      <c r="D31" s="114"/>
      <c r="E31" s="114"/>
      <c r="F31" s="114"/>
      <c r="G31" s="114"/>
      <c r="H31" s="114"/>
      <c r="I31" s="21">
        <v>0.48899999999999999</v>
      </c>
      <c r="J31" s="62">
        <v>0.50900000000000001</v>
      </c>
      <c r="K31" s="62">
        <v>0.52100000000000002</v>
      </c>
      <c r="M31" s="61">
        <v>200.00000000000017</v>
      </c>
      <c r="N31" s="61">
        <v>320.00000000000028</v>
      </c>
    </row>
    <row r="32" spans="1:14" ht="12.75" customHeight="1" x14ac:dyDescent="0.2">
      <c r="A32" s="141" t="s">
        <v>135</v>
      </c>
      <c r="B32" s="117"/>
      <c r="C32" s="117"/>
      <c r="D32" s="117"/>
      <c r="E32" s="117"/>
      <c r="F32" s="117"/>
      <c r="G32" s="117"/>
      <c r="H32" s="117"/>
      <c r="I32" s="21">
        <f>ROUND((I9-J9)/J9,3)-ROUND((I10-J10)/J10,3)</f>
        <v>4.1000000000000002E-2</v>
      </c>
      <c r="J32" s="62">
        <f>ROUND((J9-K9)/K9,3)-ROUND((J10-K10)/K10,3)</f>
        <v>2.4999999999999994E-2</v>
      </c>
      <c r="K32" s="62">
        <v>-1.0999999999999999E-2</v>
      </c>
      <c r="M32" s="61">
        <v>160.00000000000009</v>
      </c>
      <c r="N32" s="61">
        <v>520</v>
      </c>
    </row>
    <row r="33" spans="1:14" ht="12.75" customHeight="1" x14ac:dyDescent="0.2">
      <c r="A33" s="114" t="s">
        <v>132</v>
      </c>
      <c r="B33" s="114"/>
      <c r="C33" s="114"/>
      <c r="D33" s="114"/>
      <c r="E33" s="114"/>
      <c r="F33" s="114"/>
      <c r="G33" s="114"/>
      <c r="H33" s="114"/>
      <c r="I33" s="28">
        <v>136</v>
      </c>
      <c r="J33" s="10">
        <v>137</v>
      </c>
      <c r="K33" s="10">
        <v>108</v>
      </c>
      <c r="M33" s="20">
        <v>-0.72992700729927007</v>
      </c>
      <c r="N33" s="20">
        <v>25.925925925925924</v>
      </c>
    </row>
    <row r="34" spans="1:14" ht="12.75" customHeight="1" x14ac:dyDescent="0.2">
      <c r="A34" s="126" t="s">
        <v>133</v>
      </c>
      <c r="B34" s="126"/>
      <c r="C34" s="126"/>
      <c r="D34" s="126"/>
      <c r="E34" s="126"/>
      <c r="F34" s="126"/>
      <c r="G34" s="126"/>
      <c r="H34" s="126"/>
      <c r="I34" s="36">
        <v>7962</v>
      </c>
      <c r="J34" s="24">
        <v>8348</v>
      </c>
      <c r="K34" s="24">
        <v>8493</v>
      </c>
      <c r="M34" s="63">
        <v>4.6238620028749402</v>
      </c>
      <c r="N34" s="63">
        <v>6.252207700459202</v>
      </c>
    </row>
  </sheetData>
  <mergeCells count="33">
    <mergeCell ref="A4:H4"/>
    <mergeCell ref="I4:K4"/>
    <mergeCell ref="M4:N4"/>
    <mergeCell ref="A5:H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32:H32"/>
    <mergeCell ref="A33:H33"/>
    <mergeCell ref="A34:H34"/>
    <mergeCell ref="A27:H27"/>
    <mergeCell ref="A28:H28"/>
    <mergeCell ref="A29:H29"/>
    <mergeCell ref="A30:H30"/>
    <mergeCell ref="A31:H31"/>
  </mergeCells>
  <pageMargins left="0.75" right="0.75" top="1" bottom="1" header="0.5" footer="0.5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7">
    <tabColor indexed="44"/>
  </sheetPr>
  <dimension ref="A1:R34"/>
  <sheetViews>
    <sheetView tabSelected="1" workbookViewId="0">
      <selection activeCell="J28" sqref="J28"/>
    </sheetView>
  </sheetViews>
  <sheetFormatPr defaultRowHeight="12.75" x14ac:dyDescent="0.2"/>
  <cols>
    <col min="1" max="4" width="2.28515625" customWidth="1"/>
    <col min="5" max="5" width="9" customWidth="1"/>
    <col min="6" max="11" width="8.5703125" customWidth="1"/>
    <col min="12" max="12" width="1.42578125" style="70" customWidth="1"/>
    <col min="13" max="14" width="8.5703125" customWidth="1"/>
    <col min="15" max="15" width="7.7109375" customWidth="1"/>
    <col min="16" max="16" width="8.42578125" bestFit="1" customWidth="1"/>
    <col min="17" max="18" width="7.7109375" customWidth="1"/>
    <col min="19" max="19" width="1.28515625" customWidth="1"/>
    <col min="20" max="21" width="7.7109375" customWidth="1"/>
  </cols>
  <sheetData>
    <row r="1" spans="1:14" ht="20.100000000000001" customHeight="1" x14ac:dyDescent="0.2">
      <c r="A1" s="54" t="s">
        <v>136</v>
      </c>
    </row>
    <row r="2" spans="1:14" ht="9.75" customHeight="1" x14ac:dyDescent="0.2">
      <c r="A2" s="66" t="s">
        <v>137</v>
      </c>
      <c r="I2" s="64"/>
    </row>
    <row r="3" spans="1:14" ht="13.5" customHeight="1" x14ac:dyDescent="0.2">
      <c r="I3" s="64"/>
    </row>
    <row r="4" spans="1:14" ht="1.5" customHeight="1" x14ac:dyDescent="0.2">
      <c r="A4" s="55"/>
    </row>
    <row r="5" spans="1:14" ht="12" customHeight="1" x14ac:dyDescent="0.2">
      <c r="A5" s="118"/>
      <c r="B5" s="118"/>
      <c r="C5" s="118"/>
      <c r="D5" s="118"/>
      <c r="E5" s="118"/>
      <c r="F5" s="118"/>
      <c r="G5" s="118"/>
      <c r="H5" s="118"/>
      <c r="I5" s="124" t="s">
        <v>3</v>
      </c>
      <c r="J5" s="124"/>
      <c r="K5" s="124"/>
      <c r="M5" s="124"/>
      <c r="N5" s="124"/>
    </row>
    <row r="6" spans="1:14" ht="12" customHeight="1" x14ac:dyDescent="0.2">
      <c r="A6" s="118"/>
      <c r="B6" s="118"/>
      <c r="C6" s="118"/>
      <c r="D6" s="118"/>
      <c r="E6" s="118"/>
      <c r="F6" s="118"/>
      <c r="G6" s="118"/>
      <c r="H6" s="118"/>
      <c r="I6" s="5" t="s">
        <v>198</v>
      </c>
      <c r="J6" s="5" t="s">
        <v>197</v>
      </c>
      <c r="K6" s="5" t="s">
        <v>199</v>
      </c>
      <c r="M6" s="5" t="str">
        <f>I6&amp;" v"</f>
        <v>Mar 13 v</v>
      </c>
      <c r="N6" s="5" t="str">
        <f>I6&amp;" v"</f>
        <v>Mar 13 v</v>
      </c>
    </row>
    <row r="7" spans="1:14" ht="12" customHeight="1" x14ac:dyDescent="0.2">
      <c r="A7" s="140"/>
      <c r="B7" s="140"/>
      <c r="C7" s="140"/>
      <c r="D7" s="140"/>
      <c r="E7" s="140"/>
      <c r="F7" s="140"/>
      <c r="G7" s="140"/>
      <c r="H7" s="140"/>
      <c r="I7" s="6" t="s">
        <v>5</v>
      </c>
      <c r="J7" s="6" t="s">
        <v>5</v>
      </c>
      <c r="K7" s="6" t="s">
        <v>5</v>
      </c>
      <c r="M7" s="6" t="str">
        <f>J6&amp;" %"</f>
        <v>Sep 12 %</v>
      </c>
      <c r="N7" s="6" t="str">
        <f>K6&amp;" %"</f>
        <v>Mar 12 %</v>
      </c>
    </row>
    <row r="8" spans="1:14" ht="12.75" customHeight="1" x14ac:dyDescent="0.2">
      <c r="A8" s="125" t="s">
        <v>40</v>
      </c>
      <c r="B8" s="125"/>
      <c r="C8" s="125"/>
      <c r="D8" s="125"/>
      <c r="E8" s="125"/>
      <c r="F8" s="125"/>
      <c r="G8" s="125"/>
      <c r="H8" s="125"/>
      <c r="I8" s="67">
        <v>566</v>
      </c>
      <c r="J8" s="10">
        <v>735</v>
      </c>
      <c r="K8" s="10">
        <v>784</v>
      </c>
      <c r="M8" s="20">
        <v>-22.993197278911566</v>
      </c>
      <c r="N8" s="20">
        <v>-27.806122448979593</v>
      </c>
    </row>
    <row r="9" spans="1:14" ht="12.75" customHeight="1" x14ac:dyDescent="0.2">
      <c r="A9" s="115" t="s">
        <v>41</v>
      </c>
      <c r="B9" s="115"/>
      <c r="C9" s="115"/>
      <c r="D9" s="115"/>
      <c r="E9" s="115"/>
      <c r="F9" s="115"/>
      <c r="G9" s="115"/>
      <c r="H9" s="115"/>
      <c r="I9" s="68">
        <v>751</v>
      </c>
      <c r="J9" s="24">
        <v>547</v>
      </c>
      <c r="K9" s="24">
        <v>435</v>
      </c>
      <c r="M9" s="56">
        <v>37.294332723948813</v>
      </c>
      <c r="N9" s="56">
        <v>72.643678160919549</v>
      </c>
    </row>
    <row r="10" spans="1:14" ht="12.75" customHeight="1" x14ac:dyDescent="0.2">
      <c r="A10" s="122" t="s">
        <v>59</v>
      </c>
      <c r="B10" s="122"/>
      <c r="C10" s="122"/>
      <c r="D10" s="122"/>
      <c r="E10" s="122"/>
      <c r="F10" s="122"/>
      <c r="G10" s="122"/>
      <c r="H10" s="122"/>
      <c r="I10" s="28">
        <f>SUM(I8:I9)</f>
        <v>1317</v>
      </c>
      <c r="J10" s="10">
        <f>SUM(J8:J9)</f>
        <v>1282</v>
      </c>
      <c r="K10" s="10">
        <f>SUM(K8:K9)</f>
        <v>1219</v>
      </c>
      <c r="M10" s="20">
        <v>2.7301092043681749</v>
      </c>
      <c r="N10" s="20">
        <v>8.0393765381460209</v>
      </c>
    </row>
    <row r="11" spans="1:14" ht="12.75" customHeight="1" x14ac:dyDescent="0.2">
      <c r="A11" s="115" t="s">
        <v>60</v>
      </c>
      <c r="B11" s="115"/>
      <c r="C11" s="115"/>
      <c r="D11" s="115"/>
      <c r="E11" s="115"/>
      <c r="F11" s="115"/>
      <c r="G11" s="115"/>
      <c r="H11" s="115"/>
      <c r="I11" s="36">
        <v>-491</v>
      </c>
      <c r="J11" s="24">
        <v>-483</v>
      </c>
      <c r="K11" s="24">
        <v>-465</v>
      </c>
      <c r="M11" s="56">
        <v>-1.6563146997929608</v>
      </c>
      <c r="N11" s="56">
        <v>-5.591397849462366</v>
      </c>
    </row>
    <row r="12" spans="1:14" x14ac:dyDescent="0.2">
      <c r="A12" s="122" t="s">
        <v>61</v>
      </c>
      <c r="B12" s="122"/>
      <c r="C12" s="122"/>
      <c r="D12" s="122"/>
      <c r="E12" s="122"/>
      <c r="F12" s="122"/>
      <c r="G12" s="122"/>
      <c r="H12" s="122"/>
      <c r="I12" s="28">
        <f>SUM(I10:I11)</f>
        <v>826</v>
      </c>
      <c r="J12" s="10">
        <f>SUM(J10:J11)</f>
        <v>799</v>
      </c>
      <c r="K12" s="10">
        <f>SUM(K10:K11)</f>
        <v>754</v>
      </c>
      <c r="M12" s="20">
        <v>3.3792240300375469</v>
      </c>
      <c r="N12" s="20">
        <v>9.549071618037134</v>
      </c>
    </row>
    <row r="13" spans="1:14" ht="12.75" customHeight="1" x14ac:dyDescent="0.2">
      <c r="A13" s="115" t="s">
        <v>62</v>
      </c>
      <c r="B13" s="115"/>
      <c r="C13" s="115"/>
      <c r="D13" s="115"/>
      <c r="E13" s="115"/>
      <c r="F13" s="115"/>
      <c r="G13" s="115"/>
      <c r="H13" s="115"/>
      <c r="I13" s="68">
        <v>-2</v>
      </c>
      <c r="J13" s="24">
        <v>-20</v>
      </c>
      <c r="K13" s="24">
        <v>-47</v>
      </c>
      <c r="M13" s="56">
        <v>90</v>
      </c>
      <c r="N13" s="56">
        <v>95.744680851063833</v>
      </c>
    </row>
    <row r="14" spans="1:14" x14ac:dyDescent="0.2">
      <c r="A14" s="122" t="s">
        <v>118</v>
      </c>
      <c r="B14" s="122"/>
      <c r="C14" s="122"/>
      <c r="D14" s="122"/>
      <c r="E14" s="122"/>
      <c r="F14" s="122"/>
      <c r="G14" s="122"/>
      <c r="H14" s="122"/>
      <c r="I14" s="28">
        <f>SUM(I12:I13)</f>
        <v>824</v>
      </c>
      <c r="J14" s="10">
        <f>SUM(J12:J13)</f>
        <v>779</v>
      </c>
      <c r="K14" s="10">
        <f>SUM(K12:K13)</f>
        <v>707</v>
      </c>
      <c r="M14" s="20">
        <v>5.7766367137355585</v>
      </c>
      <c r="N14" s="20">
        <v>16.548797736916548</v>
      </c>
    </row>
    <row r="15" spans="1:14" ht="12.75" customHeight="1" x14ac:dyDescent="0.2">
      <c r="A15" s="126" t="s">
        <v>64</v>
      </c>
      <c r="B15" s="126"/>
      <c r="C15" s="126"/>
      <c r="D15" s="126"/>
      <c r="E15" s="126"/>
      <c r="F15" s="126"/>
      <c r="G15" s="126"/>
      <c r="H15" s="126"/>
      <c r="I15" s="68">
        <v>-209</v>
      </c>
      <c r="J15" s="24">
        <v>-205</v>
      </c>
      <c r="K15" s="24">
        <v>-189</v>
      </c>
      <c r="M15" s="56">
        <v>-1.9512195121951219</v>
      </c>
      <c r="N15" s="56">
        <v>-10.582010582010582</v>
      </c>
    </row>
    <row r="16" spans="1:14" ht="16.5" customHeight="1" thickBot="1" x14ac:dyDescent="0.25">
      <c r="A16" s="138" t="s">
        <v>17</v>
      </c>
      <c r="B16" s="138"/>
      <c r="C16" s="138"/>
      <c r="D16" s="138"/>
      <c r="E16" s="138"/>
      <c r="F16" s="138"/>
      <c r="G16" s="138"/>
      <c r="H16" s="138"/>
      <c r="I16" s="39">
        <f>SUM(I14:I15)</f>
        <v>615</v>
      </c>
      <c r="J16" s="40">
        <f>SUM(J14:J15)</f>
        <v>574</v>
      </c>
      <c r="K16" s="40">
        <f>SUM(K14:K15)</f>
        <v>518</v>
      </c>
      <c r="M16" s="57">
        <v>7.1428571428571423</v>
      </c>
      <c r="N16" s="57">
        <v>18.725868725868725</v>
      </c>
    </row>
    <row r="17" spans="1:18" x14ac:dyDescent="0.2">
      <c r="A17" s="139"/>
      <c r="B17" s="139"/>
      <c r="C17" s="139"/>
      <c r="D17" s="139"/>
      <c r="E17" s="139"/>
      <c r="F17" s="139"/>
      <c r="G17" s="139"/>
      <c r="H17" s="139"/>
    </row>
    <row r="18" spans="1:18" ht="12" customHeight="1" x14ac:dyDescent="0.2">
      <c r="A18" s="121" t="s">
        <v>119</v>
      </c>
      <c r="B18" s="121"/>
      <c r="C18" s="121"/>
      <c r="D18" s="121"/>
      <c r="E18" s="121"/>
      <c r="F18" s="121"/>
      <c r="G18" s="121"/>
      <c r="H18" s="121"/>
      <c r="I18" s="25"/>
      <c r="J18" s="25"/>
      <c r="K18" s="25"/>
      <c r="M18" s="25"/>
      <c r="N18" s="25"/>
    </row>
    <row r="19" spans="1:18" ht="16.5" customHeight="1" x14ac:dyDescent="0.2">
      <c r="A19" s="125" t="s">
        <v>120</v>
      </c>
      <c r="B19" s="125"/>
      <c r="C19" s="125"/>
      <c r="D19" s="125"/>
      <c r="E19" s="125"/>
      <c r="F19" s="125"/>
      <c r="G19" s="125"/>
      <c r="H19" s="125"/>
      <c r="I19" s="7">
        <v>17.5</v>
      </c>
      <c r="J19" s="20">
        <v>17.3</v>
      </c>
      <c r="K19" s="20">
        <v>17.5</v>
      </c>
      <c r="M19" s="20">
        <v>1.1560693641618456</v>
      </c>
      <c r="N19" s="20">
        <v>0</v>
      </c>
    </row>
    <row r="20" spans="1:18" ht="12.75" customHeight="1" x14ac:dyDescent="0.2">
      <c r="A20" s="114" t="s">
        <v>121</v>
      </c>
      <c r="B20" s="114"/>
      <c r="C20" s="114"/>
      <c r="D20" s="114"/>
      <c r="E20" s="114"/>
      <c r="F20" s="114"/>
      <c r="G20" s="114"/>
      <c r="H20" s="114"/>
      <c r="I20" s="7">
        <v>199.5</v>
      </c>
      <c r="J20" s="20">
        <v>194.8</v>
      </c>
      <c r="K20" s="20">
        <v>184.9</v>
      </c>
      <c r="M20" s="20">
        <v>2.4127310061601586</v>
      </c>
      <c r="N20" s="20">
        <v>7.896160086533258</v>
      </c>
    </row>
    <row r="21" spans="1:18" ht="12.75" customHeight="1" collapsed="1" x14ac:dyDescent="0.2">
      <c r="A21" s="114" t="s">
        <v>122</v>
      </c>
      <c r="B21" s="114"/>
      <c r="C21" s="114"/>
      <c r="D21" s="114"/>
      <c r="E21" s="114"/>
      <c r="F21" s="114"/>
      <c r="G21" s="114"/>
      <c r="H21" s="114"/>
      <c r="I21" s="7">
        <v>240.7</v>
      </c>
      <c r="J21" s="20">
        <v>241.3</v>
      </c>
      <c r="K21" s="20">
        <v>227.2</v>
      </c>
      <c r="M21" s="20">
        <v>-0.24865312888521454</v>
      </c>
      <c r="N21" s="20">
        <v>5.9419014084507049</v>
      </c>
    </row>
    <row r="22" spans="1:18" ht="12.75" customHeight="1" collapsed="1" x14ac:dyDescent="0.2">
      <c r="A22" s="126" t="s">
        <v>123</v>
      </c>
      <c r="B22" s="126"/>
      <c r="C22" s="126"/>
      <c r="D22" s="126"/>
      <c r="E22" s="126"/>
      <c r="F22" s="126"/>
      <c r="G22" s="126"/>
      <c r="H22" s="126"/>
      <c r="I22" s="59">
        <v>57.6</v>
      </c>
      <c r="J22" s="56">
        <v>50.7</v>
      </c>
      <c r="K22" s="56">
        <v>47.2</v>
      </c>
      <c r="M22" s="56">
        <v>13.609467455621299</v>
      </c>
      <c r="N22" s="56">
        <v>22.033898305084744</v>
      </c>
    </row>
    <row r="23" spans="1:18" x14ac:dyDescent="0.2">
      <c r="A23" s="127"/>
      <c r="B23" s="127"/>
      <c r="C23" s="127"/>
      <c r="D23" s="127"/>
      <c r="E23" s="127"/>
      <c r="F23" s="127"/>
      <c r="G23" s="127"/>
      <c r="H23" s="127"/>
    </row>
    <row r="24" spans="1:18" ht="12" customHeight="1" x14ac:dyDescent="0.2">
      <c r="A24" s="136" t="s">
        <v>124</v>
      </c>
      <c r="B24" s="136"/>
      <c r="C24" s="136"/>
      <c r="D24" s="136"/>
      <c r="E24" s="136"/>
      <c r="F24" s="136"/>
      <c r="G24" s="136"/>
      <c r="H24" s="136"/>
      <c r="I24" s="25"/>
      <c r="J24" s="25"/>
      <c r="K24" s="25"/>
      <c r="L24" s="104"/>
      <c r="M24" s="25"/>
      <c r="N24" s="25"/>
    </row>
    <row r="25" spans="1:18" ht="12.75" customHeight="1" x14ac:dyDescent="0.2">
      <c r="A25" s="137" t="s">
        <v>125</v>
      </c>
      <c r="B25" s="137"/>
      <c r="C25" s="137"/>
      <c r="D25" s="137"/>
      <c r="E25" s="137"/>
      <c r="F25" s="137"/>
      <c r="G25" s="137"/>
      <c r="H25" s="137"/>
      <c r="I25" s="72">
        <v>40.799999999999997</v>
      </c>
      <c r="J25" s="20">
        <v>28.9</v>
      </c>
      <c r="K25" s="20">
        <v>28</v>
      </c>
      <c r="L25" s="105"/>
      <c r="M25" s="18">
        <v>41.17647058823529</v>
      </c>
      <c r="N25" s="18">
        <v>45.714285714285701</v>
      </c>
    </row>
    <row r="26" spans="1:18" x14ac:dyDescent="0.2">
      <c r="A26" s="126" t="s">
        <v>126</v>
      </c>
      <c r="B26" s="126"/>
      <c r="C26" s="126"/>
      <c r="D26" s="126"/>
      <c r="E26" s="126"/>
      <c r="F26" s="126"/>
      <c r="G26" s="126"/>
      <c r="H26" s="126"/>
      <c r="I26" s="59">
        <v>56.3</v>
      </c>
      <c r="J26" s="56">
        <v>40.299999999999997</v>
      </c>
      <c r="K26" s="56">
        <v>42.5</v>
      </c>
      <c r="L26" s="106"/>
      <c r="M26" s="56">
        <v>39.702233250620353</v>
      </c>
      <c r="N26" s="56">
        <v>32.470588235294109</v>
      </c>
      <c r="P26" s="73"/>
      <c r="Q26" s="73"/>
      <c r="R26" s="73"/>
    </row>
    <row r="27" spans="1:18" ht="12.75" customHeight="1" x14ac:dyDescent="0.2">
      <c r="A27" s="127"/>
      <c r="B27" s="127"/>
      <c r="C27" s="127"/>
      <c r="D27" s="127"/>
      <c r="E27" s="127"/>
      <c r="F27" s="127"/>
      <c r="G27" s="127"/>
      <c r="H27" s="127"/>
    </row>
    <row r="28" spans="1:18" ht="12" customHeight="1" x14ac:dyDescent="0.2">
      <c r="A28" s="121" t="s">
        <v>127</v>
      </c>
      <c r="B28" s="121"/>
      <c r="C28" s="121"/>
      <c r="D28" s="121"/>
      <c r="E28" s="121"/>
      <c r="F28" s="121"/>
      <c r="G28" s="121"/>
      <c r="H28" s="121"/>
      <c r="I28" s="25"/>
      <c r="J28" s="25"/>
      <c r="K28" s="25"/>
      <c r="M28" s="25"/>
      <c r="N28" s="25"/>
    </row>
    <row r="29" spans="1:18" ht="12.75" customHeight="1" x14ac:dyDescent="0.2">
      <c r="A29" s="135" t="s">
        <v>128</v>
      </c>
      <c r="B29" s="135"/>
      <c r="C29" s="135"/>
      <c r="D29" s="135"/>
      <c r="E29" s="135"/>
      <c r="F29" s="135"/>
      <c r="G29" s="135"/>
      <c r="H29" s="135"/>
      <c r="I29" s="164">
        <v>2.63E-2</v>
      </c>
      <c r="J29" s="165">
        <v>2.7300000000000001E-2</v>
      </c>
      <c r="K29" s="165">
        <v>2.5999999999999999E-2</v>
      </c>
      <c r="M29" s="61">
        <v>-10.000000000000009</v>
      </c>
      <c r="N29" s="61">
        <v>3</v>
      </c>
      <c r="O29" s="71"/>
    </row>
    <row r="30" spans="1:18" ht="12.75" customHeight="1" x14ac:dyDescent="0.2">
      <c r="A30" s="114" t="s">
        <v>130</v>
      </c>
      <c r="B30" s="114"/>
      <c r="C30" s="114"/>
      <c r="D30" s="114"/>
      <c r="E30" s="114"/>
      <c r="F30" s="114"/>
      <c r="G30" s="114"/>
      <c r="H30" s="114"/>
      <c r="I30" s="21">
        <v>0.373</v>
      </c>
      <c r="J30" s="62">
        <v>0.377</v>
      </c>
      <c r="K30" s="62">
        <v>0.38100000000000001</v>
      </c>
      <c r="M30" s="61">
        <v>40.000000000000036</v>
      </c>
      <c r="N30" s="61">
        <v>80.000000000000071</v>
      </c>
      <c r="O30" s="71"/>
    </row>
    <row r="31" spans="1:18" ht="12.75" customHeight="1" x14ac:dyDescent="0.2">
      <c r="A31" s="117" t="s">
        <v>139</v>
      </c>
      <c r="B31" s="117"/>
      <c r="C31" s="117"/>
      <c r="D31" s="117"/>
      <c r="E31" s="117"/>
      <c r="F31" s="117"/>
      <c r="G31" s="117"/>
      <c r="H31" s="117"/>
      <c r="I31" s="21">
        <f>ROUND((I10-J10)/J10,3)-ROUND((I11-J11)/J11,3)</f>
        <v>9.9999999999999985E-3</v>
      </c>
      <c r="J31" s="62">
        <f>ROUND((J10-K10)/K10,3)-ROUND((J11-K11)/K11,3)</f>
        <v>1.2999999999999998E-2</v>
      </c>
      <c r="K31" s="62">
        <v>0.40600000000000003</v>
      </c>
      <c r="M31" s="61">
        <v>-29.999999999999993</v>
      </c>
      <c r="N31" s="61">
        <v>-3960</v>
      </c>
    </row>
    <row r="32" spans="1:18" ht="12.75" customHeight="1" x14ac:dyDescent="0.2">
      <c r="A32" s="114" t="s">
        <v>132</v>
      </c>
      <c r="B32" s="114"/>
      <c r="C32" s="114"/>
      <c r="D32" s="114"/>
      <c r="E32" s="114"/>
      <c r="F32" s="114"/>
      <c r="G32" s="114"/>
      <c r="H32" s="114"/>
      <c r="I32" s="28">
        <v>483</v>
      </c>
      <c r="J32" s="10">
        <v>406</v>
      </c>
      <c r="K32" s="10">
        <v>364</v>
      </c>
      <c r="M32" s="20">
        <v>18.96551724137931</v>
      </c>
      <c r="N32" s="20">
        <v>32.700000000000003</v>
      </c>
    </row>
    <row r="33" spans="1:14" ht="12.75" customHeight="1" x14ac:dyDescent="0.2">
      <c r="A33" s="126" t="s">
        <v>133</v>
      </c>
      <c r="B33" s="126"/>
      <c r="C33" s="126"/>
      <c r="D33" s="126"/>
      <c r="E33" s="126"/>
      <c r="F33" s="126"/>
      <c r="G33" s="126"/>
      <c r="H33" s="126"/>
      <c r="I33" s="36">
        <v>2504</v>
      </c>
      <c r="J33" s="24">
        <v>2830</v>
      </c>
      <c r="K33" s="24">
        <v>2819</v>
      </c>
      <c r="M33" s="63">
        <v>11.519434628975301</v>
      </c>
      <c r="N33" s="63">
        <v>11.174175239446599</v>
      </c>
    </row>
    <row r="34" spans="1:14" ht="13.5" customHeight="1" x14ac:dyDescent="0.2"/>
  </sheetData>
  <mergeCells count="31">
    <mergeCell ref="A5:H5"/>
    <mergeCell ref="I5:K5"/>
    <mergeCell ref="M5:N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33:H33"/>
    <mergeCell ref="A28:H28"/>
    <mergeCell ref="A29:H29"/>
    <mergeCell ref="A30:H30"/>
    <mergeCell ref="A31:H31"/>
    <mergeCell ref="A32:H32"/>
  </mergeCells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8">
    <tabColor indexed="44"/>
  </sheetPr>
  <dimension ref="A1:O38"/>
  <sheetViews>
    <sheetView workbookViewId="0">
      <selection activeCell="A8" sqref="A8:H8"/>
    </sheetView>
  </sheetViews>
  <sheetFormatPr defaultRowHeight="12.75" x14ac:dyDescent="0.2"/>
  <cols>
    <col min="1" max="4" width="2.28515625" customWidth="1"/>
    <col min="5" max="5" width="9" customWidth="1"/>
    <col min="6" max="11" width="8.5703125" customWidth="1"/>
    <col min="12" max="12" width="1.42578125" style="70" customWidth="1"/>
    <col min="13" max="14" width="8.5703125" customWidth="1"/>
    <col min="15" max="17" width="7.7109375" customWidth="1"/>
    <col min="18" max="18" width="1.28515625" customWidth="1"/>
    <col min="19" max="20" width="7.7109375" customWidth="1"/>
  </cols>
  <sheetData>
    <row r="1" spans="1:14" ht="20.100000000000001" customHeight="1" x14ac:dyDescent="0.2">
      <c r="A1" s="54" t="s">
        <v>140</v>
      </c>
    </row>
    <row r="2" spans="1:14" ht="13.5" customHeight="1" x14ac:dyDescent="0.2">
      <c r="A2" s="4"/>
    </row>
    <row r="3" spans="1:14" ht="1.5" customHeight="1" x14ac:dyDescent="0.2">
      <c r="A3" s="55"/>
    </row>
    <row r="4" spans="1:14" ht="12" customHeight="1" x14ac:dyDescent="0.2">
      <c r="A4" s="154"/>
      <c r="B4" s="154"/>
      <c r="C4" s="154"/>
      <c r="D4" s="154"/>
      <c r="E4" s="154"/>
      <c r="F4" s="154"/>
      <c r="G4" s="154"/>
      <c r="H4" s="154"/>
      <c r="I4" s="124" t="s">
        <v>3</v>
      </c>
      <c r="J4" s="124"/>
      <c r="K4" s="124"/>
      <c r="M4" s="124"/>
      <c r="N4" s="124"/>
    </row>
    <row r="5" spans="1:14" ht="12" customHeight="1" x14ac:dyDescent="0.2">
      <c r="A5" s="154"/>
      <c r="B5" s="154"/>
      <c r="C5" s="154"/>
      <c r="D5" s="154"/>
      <c r="E5" s="154"/>
      <c r="F5" s="154"/>
      <c r="G5" s="154"/>
      <c r="H5" s="154"/>
      <c r="I5" s="5" t="s">
        <v>198</v>
      </c>
      <c r="J5" s="5" t="s">
        <v>197</v>
      </c>
      <c r="K5" s="5" t="s">
        <v>199</v>
      </c>
      <c r="M5" s="5" t="str">
        <f>I5&amp;" v"</f>
        <v>Mar 13 v</v>
      </c>
      <c r="N5" s="5" t="str">
        <f>I5&amp;" v"</f>
        <v>Mar 13 v</v>
      </c>
    </row>
    <row r="6" spans="1:14" ht="12" customHeight="1" x14ac:dyDescent="0.2">
      <c r="A6" s="155"/>
      <c r="B6" s="155"/>
      <c r="C6" s="155"/>
      <c r="D6" s="155"/>
      <c r="E6" s="155"/>
      <c r="F6" s="155"/>
      <c r="G6" s="155"/>
      <c r="H6" s="155"/>
      <c r="I6" s="6" t="s">
        <v>5</v>
      </c>
      <c r="J6" s="6" t="s">
        <v>5</v>
      </c>
      <c r="K6" s="6" t="s">
        <v>5</v>
      </c>
      <c r="M6" s="6" t="str">
        <f>J5&amp;" %"</f>
        <v>Sep 12 %</v>
      </c>
      <c r="N6" s="6" t="str">
        <f>K5&amp;" %"</f>
        <v>Mar 12 %</v>
      </c>
    </row>
    <row r="7" spans="1:14" ht="12.75" customHeight="1" x14ac:dyDescent="0.2">
      <c r="A7" s="153" t="s">
        <v>40</v>
      </c>
      <c r="B7" s="153"/>
      <c r="C7" s="153"/>
      <c r="D7" s="153"/>
      <c r="E7" s="153"/>
      <c r="F7" s="153"/>
      <c r="G7" s="153"/>
      <c r="H7" s="153"/>
      <c r="I7" s="28">
        <v>204</v>
      </c>
      <c r="J7" s="10">
        <v>162</v>
      </c>
      <c r="K7" s="10">
        <v>163</v>
      </c>
      <c r="M7" s="20">
        <v>25.925925925925924</v>
      </c>
      <c r="N7" s="20">
        <v>25.153374233128833</v>
      </c>
    </row>
    <row r="8" spans="1:14" ht="12.75" customHeight="1" x14ac:dyDescent="0.2">
      <c r="A8" s="169" t="s">
        <v>41</v>
      </c>
      <c r="B8" s="169"/>
      <c r="C8" s="169"/>
      <c r="D8" s="169"/>
      <c r="E8" s="169"/>
      <c r="F8" s="169"/>
      <c r="G8" s="169"/>
      <c r="H8" s="169"/>
      <c r="I8" s="28">
        <v>25</v>
      </c>
      <c r="J8" s="10">
        <v>30</v>
      </c>
      <c r="K8" s="10">
        <v>17</v>
      </c>
      <c r="M8" s="20">
        <v>-16.666666666666664</v>
      </c>
      <c r="N8" s="20">
        <v>47.058823529411761</v>
      </c>
    </row>
    <row r="9" spans="1:14" ht="12.75" customHeight="1" x14ac:dyDescent="0.2">
      <c r="A9" s="168" t="s">
        <v>58</v>
      </c>
      <c r="B9" s="168"/>
      <c r="C9" s="168"/>
      <c r="D9" s="168"/>
      <c r="E9" s="168"/>
      <c r="F9" s="168"/>
      <c r="G9" s="168"/>
      <c r="H9" s="168"/>
      <c r="I9" s="36">
        <v>699</v>
      </c>
      <c r="J9" s="24">
        <v>755</v>
      </c>
      <c r="K9" s="24">
        <v>760</v>
      </c>
      <c r="M9" s="56">
        <v>-7.4172185430463582</v>
      </c>
      <c r="N9" s="56">
        <v>-8.026315789473685</v>
      </c>
    </row>
    <row r="10" spans="1:14" ht="12.75" customHeight="1" x14ac:dyDescent="0.2">
      <c r="A10" s="151" t="s">
        <v>141</v>
      </c>
      <c r="B10" s="151"/>
      <c r="C10" s="151"/>
      <c r="D10" s="151"/>
      <c r="E10" s="151"/>
      <c r="F10" s="151"/>
      <c r="G10" s="151"/>
      <c r="H10" s="151"/>
      <c r="I10" s="28">
        <f>SUM(I7:I8)+I9</f>
        <v>928</v>
      </c>
      <c r="J10" s="10">
        <f>SUM(J7:J9)</f>
        <v>947</v>
      </c>
      <c r="K10" s="10">
        <f>SUM(K7:K9)</f>
        <v>940</v>
      </c>
      <c r="M10" s="20">
        <v>-2</v>
      </c>
      <c r="N10" s="20">
        <v>-1.3</v>
      </c>
    </row>
    <row r="11" spans="1:14" ht="12.75" customHeight="1" x14ac:dyDescent="0.2">
      <c r="A11" s="146" t="s">
        <v>60</v>
      </c>
      <c r="B11" s="146"/>
      <c r="C11" s="146"/>
      <c r="D11" s="146"/>
      <c r="E11" s="146"/>
      <c r="F11" s="146"/>
      <c r="G11" s="146"/>
      <c r="H11" s="146"/>
      <c r="I11" s="36">
        <v>-572</v>
      </c>
      <c r="J11" s="24">
        <v>-572</v>
      </c>
      <c r="K11" s="24">
        <v>-571</v>
      </c>
      <c r="M11" s="56">
        <v>0</v>
      </c>
      <c r="N11" s="56">
        <v>-0.17513134851138354</v>
      </c>
    </row>
    <row r="12" spans="1:14" x14ac:dyDescent="0.2">
      <c r="A12" s="151" t="s">
        <v>61</v>
      </c>
      <c r="B12" s="151"/>
      <c r="C12" s="151"/>
      <c r="D12" s="151"/>
      <c r="E12" s="151"/>
      <c r="F12" s="151"/>
      <c r="G12" s="151"/>
      <c r="H12" s="151"/>
      <c r="I12" s="28">
        <f>SUM(I10:I11)</f>
        <v>356</v>
      </c>
      <c r="J12" s="10">
        <f>SUM(J10:J11)</f>
        <v>375</v>
      </c>
      <c r="K12" s="10">
        <f>SUM(K10:K11)</f>
        <v>369</v>
      </c>
      <c r="M12" s="20">
        <v>-5.0999999999999996</v>
      </c>
      <c r="N12" s="20">
        <v>-3.5</v>
      </c>
    </row>
    <row r="13" spans="1:14" ht="12.75" customHeight="1" x14ac:dyDescent="0.2">
      <c r="A13" s="146" t="s">
        <v>62</v>
      </c>
      <c r="B13" s="146"/>
      <c r="C13" s="146"/>
      <c r="D13" s="146"/>
      <c r="E13" s="146"/>
      <c r="F13" s="146"/>
      <c r="G13" s="146"/>
      <c r="H13" s="146"/>
      <c r="I13" s="36">
        <v>-3</v>
      </c>
      <c r="J13" s="24">
        <v>-7</v>
      </c>
      <c r="K13" s="24">
        <v>-5</v>
      </c>
      <c r="M13" s="56">
        <v>57.142857142857139</v>
      </c>
      <c r="N13" s="56">
        <v>40</v>
      </c>
    </row>
    <row r="14" spans="1:14" x14ac:dyDescent="0.2">
      <c r="A14" s="151" t="s">
        <v>142</v>
      </c>
      <c r="B14" s="151"/>
      <c r="C14" s="151"/>
      <c r="D14" s="151"/>
      <c r="E14" s="151"/>
      <c r="F14" s="151"/>
      <c r="G14" s="151"/>
      <c r="H14" s="151"/>
      <c r="I14" s="28">
        <f>SUM(I12:I13)</f>
        <v>353</v>
      </c>
      <c r="J14" s="10">
        <f>SUM(J12:J13)</f>
        <v>368</v>
      </c>
      <c r="K14" s="10">
        <v>364</v>
      </c>
      <c r="M14" s="20">
        <v>-4.0999999999999996</v>
      </c>
      <c r="N14" s="20">
        <v>-3.0219780219780219</v>
      </c>
    </row>
    <row r="15" spans="1:14" ht="12.75" customHeight="1" x14ac:dyDescent="0.2">
      <c r="A15" s="146" t="s">
        <v>64</v>
      </c>
      <c r="B15" s="146"/>
      <c r="C15" s="146"/>
      <c r="D15" s="146"/>
      <c r="E15" s="146"/>
      <c r="F15" s="146"/>
      <c r="G15" s="146"/>
      <c r="H15" s="146"/>
      <c r="I15" s="36">
        <v>-97</v>
      </c>
      <c r="J15" s="24">
        <v>-109</v>
      </c>
      <c r="K15" s="24">
        <v>-104</v>
      </c>
      <c r="M15" s="56">
        <v>11.009174311926607</v>
      </c>
      <c r="N15" s="56">
        <v>6.7307692307692308</v>
      </c>
    </row>
    <row r="16" spans="1:14" ht="16.5" customHeight="1" thickBot="1" x14ac:dyDescent="0.25">
      <c r="A16" s="152" t="s">
        <v>143</v>
      </c>
      <c r="B16" s="152"/>
      <c r="C16" s="152"/>
      <c r="D16" s="152"/>
      <c r="E16" s="152"/>
      <c r="F16" s="152"/>
      <c r="G16" s="152"/>
      <c r="H16" s="152"/>
      <c r="I16" s="39">
        <f>SUM(I14:I15)</f>
        <v>256</v>
      </c>
      <c r="J16" s="167">
        <f>SUM(J14:J15)</f>
        <v>259</v>
      </c>
      <c r="K16" s="167">
        <f>SUM(K14:K15)</f>
        <v>260</v>
      </c>
      <c r="M16" s="57">
        <v>-1.2</v>
      </c>
      <c r="N16" s="57">
        <v>-1.5384615384615385</v>
      </c>
    </row>
    <row r="17" spans="1:15" ht="12.75" customHeight="1" x14ac:dyDescent="0.2">
      <c r="A17" s="144" t="s">
        <v>66</v>
      </c>
      <c r="B17" s="144"/>
      <c r="C17" s="144"/>
      <c r="D17" s="144"/>
      <c r="E17" s="144"/>
      <c r="F17" s="144"/>
      <c r="G17" s="144"/>
      <c r="H17" s="144"/>
      <c r="I17" s="28">
        <v>-3</v>
      </c>
      <c r="J17" s="10">
        <v>0</v>
      </c>
      <c r="K17" s="10">
        <v>-1</v>
      </c>
      <c r="M17" s="20" t="s">
        <v>138</v>
      </c>
      <c r="N17" s="20" t="s">
        <v>138</v>
      </c>
    </row>
    <row r="18" spans="1:15" ht="12.75" customHeight="1" x14ac:dyDescent="0.2">
      <c r="A18" s="145" t="s">
        <v>144</v>
      </c>
      <c r="B18" s="146"/>
      <c r="C18" s="146"/>
      <c r="D18" s="146"/>
      <c r="E18" s="146"/>
      <c r="F18" s="146"/>
      <c r="G18" s="146"/>
      <c r="H18" s="146"/>
      <c r="I18" s="36">
        <v>0</v>
      </c>
      <c r="J18" s="24">
        <v>8</v>
      </c>
      <c r="K18" s="24">
        <v>30</v>
      </c>
      <c r="M18" s="56" t="s">
        <v>138</v>
      </c>
      <c r="N18" s="56" t="s">
        <v>138</v>
      </c>
    </row>
    <row r="19" spans="1:15" ht="16.5" customHeight="1" thickBot="1" x14ac:dyDescent="0.25">
      <c r="A19" s="147" t="s">
        <v>17</v>
      </c>
      <c r="B19" s="147"/>
      <c r="C19" s="147"/>
      <c r="D19" s="147"/>
      <c r="E19" s="147"/>
      <c r="F19" s="147"/>
      <c r="G19" s="147"/>
      <c r="H19" s="147"/>
      <c r="I19" s="42">
        <f>SUM(I16:I18)</f>
        <v>253</v>
      </c>
      <c r="J19" s="43">
        <f>SUM(J16:J18)</f>
        <v>267</v>
      </c>
      <c r="K19" s="43">
        <f>SUM(K16:K18)</f>
        <v>289</v>
      </c>
      <c r="M19" s="74">
        <v>-5.2</v>
      </c>
      <c r="N19" s="74">
        <v>-12.45674740484429</v>
      </c>
    </row>
    <row r="20" spans="1:15" x14ac:dyDescent="0.2">
      <c r="A20" s="148"/>
      <c r="B20" s="149"/>
      <c r="C20" s="149"/>
      <c r="D20" s="149"/>
      <c r="E20" s="149"/>
      <c r="F20" s="149"/>
      <c r="G20" s="149"/>
      <c r="H20" s="149"/>
      <c r="I20" s="75"/>
      <c r="J20" s="75"/>
      <c r="K20" s="75"/>
      <c r="M20" s="75"/>
      <c r="N20" s="75"/>
    </row>
    <row r="21" spans="1:15" ht="12" customHeight="1" x14ac:dyDescent="0.2">
      <c r="A21" s="150" t="s">
        <v>145</v>
      </c>
      <c r="B21" s="150"/>
      <c r="C21" s="150"/>
      <c r="D21" s="150"/>
      <c r="E21" s="150"/>
      <c r="F21" s="150"/>
      <c r="G21" s="150"/>
      <c r="H21" s="150"/>
      <c r="I21" s="75"/>
      <c r="J21" s="75"/>
      <c r="K21" s="75"/>
      <c r="M21" s="75"/>
      <c r="N21" s="75"/>
    </row>
    <row r="22" spans="1:15" x14ac:dyDescent="0.2">
      <c r="A22" s="117" t="s">
        <v>146</v>
      </c>
      <c r="B22" s="117"/>
      <c r="C22" s="117"/>
      <c r="D22" s="117"/>
      <c r="E22" s="117"/>
      <c r="F22" s="117"/>
      <c r="G22" s="117"/>
      <c r="H22" s="117"/>
      <c r="I22" s="28">
        <v>208</v>
      </c>
      <c r="J22" s="10">
        <v>183</v>
      </c>
      <c r="K22" s="10">
        <v>167</v>
      </c>
      <c r="M22" s="20">
        <v>13.661202185792352</v>
      </c>
      <c r="N22" s="20">
        <v>24.550898203592812</v>
      </c>
    </row>
    <row r="23" spans="1:15" x14ac:dyDescent="0.2">
      <c r="A23" s="142" t="s">
        <v>147</v>
      </c>
      <c r="B23" s="142"/>
      <c r="C23" s="142"/>
      <c r="D23" s="142"/>
      <c r="E23" s="142"/>
      <c r="F23" s="142"/>
      <c r="G23" s="142"/>
      <c r="H23" s="142"/>
      <c r="I23" s="28">
        <v>48</v>
      </c>
      <c r="J23" s="10">
        <v>76</v>
      </c>
      <c r="K23" s="10">
        <v>93</v>
      </c>
      <c r="M23" s="20">
        <v>-36.84210526315789</v>
      </c>
      <c r="N23" s="20">
        <v>-48.387096774193552</v>
      </c>
    </row>
    <row r="24" spans="1:15" ht="16.5" customHeight="1" thickBot="1" x14ac:dyDescent="0.25">
      <c r="A24" s="134" t="s">
        <v>143</v>
      </c>
      <c r="B24" s="134"/>
      <c r="C24" s="134"/>
      <c r="D24" s="134"/>
      <c r="E24" s="134"/>
      <c r="F24" s="134"/>
      <c r="G24" s="134"/>
      <c r="H24" s="134"/>
      <c r="I24" s="39">
        <f>SUM(I22:I23)</f>
        <v>256</v>
      </c>
      <c r="J24" s="40">
        <f>SUM(J22:J23)</f>
        <v>259</v>
      </c>
      <c r="K24" s="40">
        <f>SUM(K22:K23)</f>
        <v>260</v>
      </c>
      <c r="M24" s="57">
        <v>-1.1583011583011582</v>
      </c>
      <c r="N24" s="57">
        <v>-1.5384615384615385</v>
      </c>
    </row>
    <row r="25" spans="1:15" x14ac:dyDescent="0.2">
      <c r="A25" s="139"/>
      <c r="B25" s="139"/>
      <c r="C25" s="139"/>
      <c r="D25" s="139"/>
      <c r="E25" s="139"/>
      <c r="F25" s="139"/>
      <c r="G25" s="139"/>
      <c r="H25" s="139"/>
    </row>
    <row r="26" spans="1:15" ht="12" customHeight="1" x14ac:dyDescent="0.2">
      <c r="A26" s="136" t="s">
        <v>124</v>
      </c>
      <c r="B26" s="136"/>
      <c r="C26" s="136"/>
      <c r="D26" s="136"/>
      <c r="E26" s="136"/>
      <c r="F26" s="136"/>
      <c r="G26" s="136"/>
      <c r="H26" s="136"/>
      <c r="I26" s="25"/>
      <c r="J26" s="25"/>
      <c r="K26" s="25"/>
      <c r="L26" s="107"/>
      <c r="M26" s="25"/>
      <c r="N26" s="25"/>
    </row>
    <row r="27" spans="1:15" ht="12.75" customHeight="1" x14ac:dyDescent="0.2">
      <c r="A27" s="137" t="s">
        <v>125</v>
      </c>
      <c r="B27" s="137"/>
      <c r="C27" s="137"/>
      <c r="D27" s="137"/>
      <c r="E27" s="137"/>
      <c r="F27" s="137"/>
      <c r="G27" s="137"/>
      <c r="H27" s="137"/>
      <c r="I27" s="72">
        <v>6.5</v>
      </c>
      <c r="J27" s="20">
        <v>6.5</v>
      </c>
      <c r="K27" s="20">
        <v>6.5</v>
      </c>
      <c r="L27" s="108"/>
      <c r="M27" s="20">
        <v>0</v>
      </c>
      <c r="N27" s="20">
        <v>0</v>
      </c>
    </row>
    <row r="28" spans="1:15" x14ac:dyDescent="0.2">
      <c r="A28" s="126" t="s">
        <v>126</v>
      </c>
      <c r="B28" s="126"/>
      <c r="C28" s="126"/>
      <c r="D28" s="126"/>
      <c r="E28" s="126"/>
      <c r="F28" s="126"/>
      <c r="G28" s="126"/>
      <c r="H28" s="126"/>
      <c r="I28" s="76">
        <v>7.1</v>
      </c>
      <c r="J28" s="56">
        <v>6.9</v>
      </c>
      <c r="K28" s="56">
        <v>6.9</v>
      </c>
      <c r="L28" s="109"/>
      <c r="M28" s="56">
        <v>2.8985507246376709</v>
      </c>
      <c r="N28" s="56">
        <v>2.8985507246376709</v>
      </c>
    </row>
    <row r="29" spans="1:15" x14ac:dyDescent="0.2">
      <c r="A29" s="127"/>
      <c r="B29" s="127"/>
      <c r="C29" s="127"/>
      <c r="D29" s="127"/>
      <c r="E29" s="127"/>
      <c r="F29" s="127"/>
      <c r="G29" s="127"/>
      <c r="H29" s="127"/>
      <c r="L29" s="110"/>
    </row>
    <row r="30" spans="1:15" ht="12" customHeight="1" x14ac:dyDescent="0.2">
      <c r="A30" s="121" t="s">
        <v>127</v>
      </c>
      <c r="B30" s="121"/>
      <c r="C30" s="121"/>
      <c r="D30" s="121"/>
      <c r="E30" s="121"/>
      <c r="F30" s="121"/>
      <c r="G30" s="121"/>
      <c r="H30" s="121"/>
      <c r="I30" s="25"/>
      <c r="J30" s="25"/>
      <c r="K30" s="25"/>
      <c r="M30" s="25"/>
      <c r="N30" s="25"/>
    </row>
    <row r="31" spans="1:15" ht="12" customHeight="1" x14ac:dyDescent="0.2">
      <c r="A31" s="137" t="s">
        <v>148</v>
      </c>
      <c r="B31" s="137"/>
      <c r="C31" s="137"/>
      <c r="D31" s="137"/>
      <c r="E31" s="137"/>
      <c r="F31" s="137"/>
      <c r="G31" s="137"/>
      <c r="H31" s="137"/>
      <c r="I31" s="21">
        <f>ROUND(ABS(I11)/I10,3)</f>
        <v>0.61599999999999999</v>
      </c>
      <c r="J31" s="62">
        <f>ROUND(ABS(J11)/J10,3)</f>
        <v>0.60399999999999998</v>
      </c>
      <c r="K31" s="62">
        <f>ROUND(ABS(K11)/K10,3)</f>
        <v>0.60699999999999998</v>
      </c>
      <c r="M31" s="61">
        <v>-120.00000000000011</v>
      </c>
      <c r="N31" s="61">
        <v>-90.000000000000085</v>
      </c>
      <c r="O31" s="10"/>
    </row>
    <row r="32" spans="1:15" ht="12.75" customHeight="1" x14ac:dyDescent="0.2">
      <c r="A32" s="141" t="s">
        <v>139</v>
      </c>
      <c r="B32" s="117"/>
      <c r="C32" s="117"/>
      <c r="D32" s="117"/>
      <c r="E32" s="117"/>
      <c r="F32" s="117"/>
      <c r="G32" s="117"/>
      <c r="H32" s="117"/>
      <c r="I32" s="21">
        <f>ROUND((I10-J10)/J10,3)-ROUND((I11-J11)/J11,3)</f>
        <v>-0.02</v>
      </c>
      <c r="J32" s="62">
        <f>ROUND((J10-K10)/K10,3)-ROUND((J11-K11)/K11,3)</f>
        <v>5.0000000000000001E-3</v>
      </c>
      <c r="K32" s="62">
        <v>3.6999999999999998E-2</v>
      </c>
      <c r="M32" s="61">
        <v>-250</v>
      </c>
      <c r="N32" s="61">
        <v>-570</v>
      </c>
    </row>
    <row r="33" spans="1:14" ht="24" customHeight="1" x14ac:dyDescent="0.2">
      <c r="A33" s="143" t="s">
        <v>149</v>
      </c>
      <c r="B33" s="143"/>
      <c r="C33" s="143"/>
      <c r="D33" s="143"/>
      <c r="E33" s="143"/>
      <c r="F33" s="143"/>
      <c r="G33" s="143"/>
      <c r="H33" s="143"/>
      <c r="I33" s="28">
        <v>87</v>
      </c>
      <c r="J33" s="10">
        <v>90</v>
      </c>
      <c r="K33" s="10">
        <v>90</v>
      </c>
      <c r="M33" s="20">
        <v>-3.3333333333333335</v>
      </c>
      <c r="N33" s="20">
        <v>-3.3333333333333335</v>
      </c>
    </row>
    <row r="34" spans="1:14" ht="12" customHeight="1" x14ac:dyDescent="0.2">
      <c r="A34" s="117" t="s">
        <v>133</v>
      </c>
      <c r="B34" s="117"/>
      <c r="C34" s="117"/>
      <c r="D34" s="117"/>
      <c r="E34" s="117"/>
      <c r="F34" s="117"/>
      <c r="G34" s="117"/>
      <c r="H34" s="117"/>
      <c r="I34" s="28">
        <v>5880</v>
      </c>
      <c r="J34" s="10">
        <v>5777</v>
      </c>
      <c r="K34" s="10">
        <v>5635</v>
      </c>
      <c r="M34" s="20">
        <v>-1.7829323178120131</v>
      </c>
      <c r="N34" s="20">
        <v>-4.3478260869565215</v>
      </c>
    </row>
    <row r="35" spans="1:14" ht="12" customHeight="1" x14ac:dyDescent="0.2">
      <c r="A35" s="142" t="s">
        <v>150</v>
      </c>
      <c r="B35" s="142"/>
      <c r="C35" s="142"/>
      <c r="D35" s="142"/>
      <c r="E35" s="142"/>
      <c r="F35" s="142"/>
      <c r="G35" s="142"/>
      <c r="H35" s="142"/>
      <c r="I35" s="93">
        <v>1868</v>
      </c>
      <c r="J35" s="12">
        <v>1898</v>
      </c>
      <c r="K35" s="12">
        <v>1842</v>
      </c>
      <c r="M35" s="63">
        <v>-1.5806111696522658</v>
      </c>
      <c r="N35" s="63">
        <v>1.4115092290988056</v>
      </c>
    </row>
    <row r="38" spans="1:14" x14ac:dyDescent="0.2">
      <c r="I38" s="77"/>
    </row>
  </sheetData>
  <mergeCells count="34">
    <mergeCell ref="A4:H4"/>
    <mergeCell ref="I4:K4"/>
    <mergeCell ref="M4:N4"/>
    <mergeCell ref="A5:H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35:H35"/>
    <mergeCell ref="A32:H32"/>
    <mergeCell ref="A33:H33"/>
    <mergeCell ref="A34:H34"/>
    <mergeCell ref="A27:H27"/>
    <mergeCell ref="A28:H28"/>
    <mergeCell ref="A29:H29"/>
    <mergeCell ref="A30:H30"/>
    <mergeCell ref="A31:H31"/>
  </mergeCells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9">
    <tabColor indexed="44"/>
  </sheetPr>
  <dimension ref="A1:O50"/>
  <sheetViews>
    <sheetView workbookViewId="0">
      <selection activeCell="J28" sqref="J28"/>
    </sheetView>
  </sheetViews>
  <sheetFormatPr defaultRowHeight="12.75" x14ac:dyDescent="0.2"/>
  <cols>
    <col min="1" max="4" width="2.28515625" customWidth="1"/>
    <col min="5" max="5" width="9" customWidth="1"/>
    <col min="6" max="11" width="8.5703125" customWidth="1"/>
    <col min="12" max="12" width="1.42578125" style="70" customWidth="1"/>
    <col min="13" max="14" width="8.5703125" customWidth="1"/>
    <col min="15" max="18" width="7.7109375" customWidth="1"/>
    <col min="19" max="19" width="1.28515625" customWidth="1"/>
    <col min="20" max="21" width="7.7109375" customWidth="1"/>
  </cols>
  <sheetData>
    <row r="1" spans="1:15" ht="20.100000000000001" customHeight="1" x14ac:dyDescent="0.2">
      <c r="A1" s="54" t="s">
        <v>151</v>
      </c>
      <c r="I1" s="64"/>
    </row>
    <row r="2" spans="1:15" ht="9.75" customHeight="1" x14ac:dyDescent="0.2">
      <c r="A2" s="66" t="s">
        <v>158</v>
      </c>
    </row>
    <row r="3" spans="1:15" ht="13.5" customHeight="1" x14ac:dyDescent="0.2">
      <c r="I3" s="64"/>
    </row>
    <row r="4" spans="1:15" ht="1.5" customHeight="1" x14ac:dyDescent="0.2">
      <c r="A4" s="55"/>
    </row>
    <row r="5" spans="1:15" ht="12" customHeight="1" x14ac:dyDescent="0.2">
      <c r="A5" s="118"/>
      <c r="B5" s="118"/>
      <c r="C5" s="118"/>
      <c r="D5" s="118"/>
      <c r="E5" s="118"/>
      <c r="F5" s="118"/>
      <c r="G5" s="118"/>
      <c r="H5" s="118"/>
      <c r="I5" s="124" t="s">
        <v>3</v>
      </c>
      <c r="J5" s="124"/>
      <c r="K5" s="124"/>
      <c r="M5" s="124"/>
      <c r="N5" s="124"/>
    </row>
    <row r="6" spans="1:15" ht="12" customHeight="1" x14ac:dyDescent="0.2">
      <c r="A6" s="118"/>
      <c r="B6" s="118"/>
      <c r="C6" s="118"/>
      <c r="D6" s="118"/>
      <c r="E6" s="118"/>
      <c r="F6" s="118"/>
      <c r="G6" s="118"/>
      <c r="H6" s="118"/>
      <c r="I6" s="5" t="s">
        <v>198</v>
      </c>
      <c r="J6" s="5" t="s">
        <v>197</v>
      </c>
      <c r="K6" s="5" t="s">
        <v>199</v>
      </c>
      <c r="M6" s="5" t="str">
        <f>I6&amp;" v"</f>
        <v>Mar 13 v</v>
      </c>
      <c r="N6" s="5" t="str">
        <f>I6&amp;" v"</f>
        <v>Mar 13 v</v>
      </c>
    </row>
    <row r="7" spans="1:15" ht="12" customHeight="1" x14ac:dyDescent="0.2">
      <c r="A7" s="140"/>
      <c r="B7" s="140"/>
      <c r="C7" s="140"/>
      <c r="D7" s="140"/>
      <c r="E7" s="140"/>
      <c r="F7" s="140"/>
      <c r="G7" s="140"/>
      <c r="H7" s="140"/>
      <c r="I7" s="6" t="s">
        <v>152</v>
      </c>
      <c r="J7" s="6" t="s">
        <v>152</v>
      </c>
      <c r="K7" s="6" t="s">
        <v>152</v>
      </c>
      <c r="M7" s="6" t="str">
        <f>$J$6&amp;" %"</f>
        <v>Sep 12 %</v>
      </c>
      <c r="N7" s="6" t="str">
        <f>$K$6&amp;" %"</f>
        <v>Mar 12 %</v>
      </c>
    </row>
    <row r="8" spans="1:15" ht="16.5" customHeight="1" x14ac:dyDescent="0.2">
      <c r="A8" s="125" t="s">
        <v>40</v>
      </c>
      <c r="B8" s="125"/>
      <c r="C8" s="125"/>
      <c r="D8" s="125"/>
      <c r="E8" s="125"/>
      <c r="F8" s="125"/>
      <c r="G8" s="125"/>
      <c r="H8" s="125"/>
      <c r="I8" s="67">
        <v>732</v>
      </c>
      <c r="J8" s="78">
        <v>714</v>
      </c>
      <c r="K8" s="10">
        <v>711</v>
      </c>
      <c r="M8" s="79">
        <v>2.5210084033613445</v>
      </c>
      <c r="N8" s="20">
        <v>2.9535864978902953</v>
      </c>
    </row>
    <row r="9" spans="1:15" ht="12.75" customHeight="1" x14ac:dyDescent="0.2">
      <c r="A9" s="126" t="s">
        <v>41</v>
      </c>
      <c r="B9" s="126"/>
      <c r="C9" s="126"/>
      <c r="D9" s="126"/>
      <c r="E9" s="126"/>
      <c r="F9" s="126"/>
      <c r="G9" s="126"/>
      <c r="H9" s="126"/>
      <c r="I9" s="36">
        <v>249</v>
      </c>
      <c r="J9" s="24">
        <v>223</v>
      </c>
      <c r="K9" s="24">
        <v>233</v>
      </c>
      <c r="M9" s="56">
        <v>11.659192825112108</v>
      </c>
      <c r="N9" s="56">
        <v>6.866952789699571</v>
      </c>
    </row>
    <row r="10" spans="1:15" x14ac:dyDescent="0.2">
      <c r="A10" s="122" t="s">
        <v>59</v>
      </c>
      <c r="B10" s="122"/>
      <c r="C10" s="122"/>
      <c r="D10" s="122"/>
      <c r="E10" s="122"/>
      <c r="F10" s="122"/>
      <c r="G10" s="122"/>
      <c r="H10" s="122"/>
      <c r="I10" s="28">
        <f>SUM(I8:I9)</f>
        <v>981</v>
      </c>
      <c r="J10" s="10">
        <f>SUM(J8:J9)</f>
        <v>937</v>
      </c>
      <c r="K10" s="10">
        <f>SUM(K8:K9)</f>
        <v>944</v>
      </c>
      <c r="M10" s="20">
        <v>4.6958377801494127</v>
      </c>
      <c r="N10" s="20">
        <v>3.9194915254237288</v>
      </c>
      <c r="O10" s="73"/>
    </row>
    <row r="11" spans="1:15" ht="12.75" customHeight="1" x14ac:dyDescent="0.2">
      <c r="A11" s="115" t="s">
        <v>60</v>
      </c>
      <c r="B11" s="115"/>
      <c r="C11" s="115"/>
      <c r="D11" s="115"/>
      <c r="E11" s="115"/>
      <c r="F11" s="115"/>
      <c r="G11" s="115"/>
      <c r="H11" s="115"/>
      <c r="I11" s="36">
        <v>-395</v>
      </c>
      <c r="J11" s="24">
        <v>-388</v>
      </c>
      <c r="K11" s="24">
        <v>-375</v>
      </c>
      <c r="M11" s="56">
        <v>-1.804123711340206</v>
      </c>
      <c r="N11" s="56">
        <v>-5.3333333333333339</v>
      </c>
      <c r="O11" s="73"/>
    </row>
    <row r="12" spans="1:15" x14ac:dyDescent="0.2">
      <c r="A12" s="122" t="s">
        <v>61</v>
      </c>
      <c r="B12" s="122"/>
      <c r="C12" s="122"/>
      <c r="D12" s="122"/>
      <c r="E12" s="122"/>
      <c r="F12" s="122"/>
      <c r="G12" s="122"/>
      <c r="H12" s="122"/>
      <c r="I12" s="28">
        <f>SUM(I10:I11)</f>
        <v>586</v>
      </c>
      <c r="J12" s="10">
        <f>SUM(J10:J11)</f>
        <v>549</v>
      </c>
      <c r="K12" s="10">
        <f>SUM(K10:K11)</f>
        <v>569</v>
      </c>
      <c r="M12" s="20">
        <v>6.7395264116575593</v>
      </c>
      <c r="N12" s="20">
        <v>2.9876977152899822</v>
      </c>
      <c r="O12" s="73"/>
    </row>
    <row r="13" spans="1:15" ht="12.75" customHeight="1" x14ac:dyDescent="0.2">
      <c r="A13" s="115" t="s">
        <v>62</v>
      </c>
      <c r="B13" s="115"/>
      <c r="C13" s="115"/>
      <c r="D13" s="115"/>
      <c r="E13" s="115"/>
      <c r="F13" s="115"/>
      <c r="G13" s="115"/>
      <c r="H13" s="115"/>
      <c r="I13" s="36">
        <v>-56</v>
      </c>
      <c r="J13" s="24">
        <v>-64</v>
      </c>
      <c r="K13" s="24">
        <v>-34</v>
      </c>
      <c r="M13" s="56">
        <v>12.5</v>
      </c>
      <c r="N13" s="56">
        <v>-64.705882352941174</v>
      </c>
    </row>
    <row r="14" spans="1:15" x14ac:dyDescent="0.2">
      <c r="A14" s="122" t="s">
        <v>118</v>
      </c>
      <c r="B14" s="122"/>
      <c r="C14" s="122"/>
      <c r="D14" s="122"/>
      <c r="E14" s="122"/>
      <c r="F14" s="122"/>
      <c r="G14" s="122"/>
      <c r="H14" s="122"/>
      <c r="I14" s="28">
        <f>SUM(I12:I13)</f>
        <v>530</v>
      </c>
      <c r="J14" s="10">
        <f>SUM(J12:J13)</f>
        <v>485</v>
      </c>
      <c r="K14" s="10">
        <f>SUM(K12:K13)</f>
        <v>535</v>
      </c>
      <c r="M14" s="20">
        <v>9.2783505154639183</v>
      </c>
      <c r="N14" s="20">
        <v>-0.93457943925233633</v>
      </c>
    </row>
    <row r="15" spans="1:15" ht="12.75" customHeight="1" x14ac:dyDescent="0.2">
      <c r="A15" s="115" t="s">
        <v>64</v>
      </c>
      <c r="B15" s="115"/>
      <c r="C15" s="115"/>
      <c r="D15" s="115"/>
      <c r="E15" s="115"/>
      <c r="F15" s="115"/>
      <c r="G15" s="115"/>
      <c r="H15" s="115"/>
      <c r="I15" s="36">
        <v>-143</v>
      </c>
      <c r="J15" s="24">
        <v>-129</v>
      </c>
      <c r="K15" s="24">
        <v>-150</v>
      </c>
      <c r="M15" s="56">
        <v>-10.852713178294573</v>
      </c>
      <c r="N15" s="56">
        <v>4.666666666666667</v>
      </c>
    </row>
    <row r="16" spans="1:15" ht="16.5" customHeight="1" thickBot="1" x14ac:dyDescent="0.25">
      <c r="A16" s="138" t="s">
        <v>17</v>
      </c>
      <c r="B16" s="138"/>
      <c r="C16" s="138"/>
      <c r="D16" s="138"/>
      <c r="E16" s="138"/>
      <c r="F16" s="138"/>
      <c r="G16" s="138"/>
      <c r="H16" s="138"/>
      <c r="I16" s="39">
        <f>SUM(I14:I15)</f>
        <v>387</v>
      </c>
      <c r="J16" s="40">
        <f>SUM(J14:J15)</f>
        <v>356</v>
      </c>
      <c r="K16" s="40">
        <f>SUM(K14:K15)</f>
        <v>385</v>
      </c>
      <c r="M16" s="57">
        <v>8.7078651685393265</v>
      </c>
      <c r="N16" s="57">
        <v>0.51948051948051943</v>
      </c>
    </row>
    <row r="17" spans="1:14" ht="10.5" customHeight="1" x14ac:dyDescent="0.2">
      <c r="A17" s="157"/>
      <c r="B17" s="157"/>
      <c r="C17" s="157"/>
      <c r="D17" s="157"/>
      <c r="E17" s="157"/>
      <c r="F17" s="157"/>
      <c r="G17" s="157"/>
      <c r="H17" s="157"/>
    </row>
    <row r="18" spans="1:14" ht="12" customHeight="1" x14ac:dyDescent="0.2">
      <c r="A18" s="121" t="s">
        <v>153</v>
      </c>
      <c r="B18" s="121"/>
      <c r="C18" s="121"/>
      <c r="D18" s="121"/>
      <c r="E18" s="121"/>
      <c r="F18" s="121"/>
      <c r="G18" s="121"/>
      <c r="H18" s="121"/>
      <c r="I18" s="25"/>
      <c r="J18" s="25"/>
      <c r="K18" s="25"/>
      <c r="M18" s="25"/>
      <c r="N18" s="25"/>
    </row>
    <row r="19" spans="1:14" ht="16.5" customHeight="1" x14ac:dyDescent="0.2">
      <c r="A19" s="125" t="s">
        <v>120</v>
      </c>
      <c r="B19" s="125"/>
      <c r="C19" s="125"/>
      <c r="D19" s="125"/>
      <c r="E19" s="125"/>
      <c r="F19" s="125"/>
      <c r="G19" s="125"/>
      <c r="H19" s="125"/>
      <c r="I19" s="7">
        <v>59.4</v>
      </c>
      <c r="J19" s="20">
        <v>58.3</v>
      </c>
      <c r="K19" s="20">
        <v>57.5</v>
      </c>
      <c r="M19" s="20">
        <v>1.8867924528301909</v>
      </c>
      <c r="N19" s="20">
        <v>3.3043478260869543</v>
      </c>
    </row>
    <row r="20" spans="1:14" ht="12.75" customHeight="1" x14ac:dyDescent="0.2">
      <c r="A20" s="114" t="s">
        <v>121</v>
      </c>
      <c r="B20" s="114"/>
      <c r="C20" s="114"/>
      <c r="D20" s="114"/>
      <c r="E20" s="114"/>
      <c r="F20" s="114"/>
      <c r="G20" s="114"/>
      <c r="H20" s="114"/>
      <c r="I20" s="7">
        <v>61.2</v>
      </c>
      <c r="J20" s="20">
        <v>60</v>
      </c>
      <c r="K20" s="20">
        <v>59.1</v>
      </c>
      <c r="M20" s="20">
        <v>2.0000000000000049</v>
      </c>
      <c r="N20" s="20">
        <v>3.553299492385789</v>
      </c>
    </row>
    <row r="21" spans="1:14" ht="12.75" customHeight="1" x14ac:dyDescent="0.2">
      <c r="A21" s="114" t="s">
        <v>122</v>
      </c>
      <c r="B21" s="114"/>
      <c r="C21" s="114"/>
      <c r="D21" s="114"/>
      <c r="E21" s="114"/>
      <c r="F21" s="114"/>
      <c r="G21" s="114"/>
      <c r="H21" s="114"/>
      <c r="I21" s="7">
        <v>61.3</v>
      </c>
      <c r="J21" s="20">
        <v>60.2</v>
      </c>
      <c r="K21" s="20">
        <v>59.3</v>
      </c>
      <c r="M21" s="20">
        <v>1.827242524916934</v>
      </c>
      <c r="N21" s="20">
        <v>3.3726812816188869</v>
      </c>
    </row>
    <row r="22" spans="1:14" ht="12.75" customHeight="1" x14ac:dyDescent="0.2">
      <c r="A22" s="115" t="s">
        <v>123</v>
      </c>
      <c r="B22" s="115"/>
      <c r="C22" s="115"/>
      <c r="D22" s="115"/>
      <c r="E22" s="115"/>
      <c r="F22" s="115"/>
      <c r="G22" s="115"/>
      <c r="H22" s="115"/>
      <c r="I22" s="59">
        <v>37.1</v>
      </c>
      <c r="J22" s="56">
        <v>35.4</v>
      </c>
      <c r="K22" s="56">
        <v>33.5</v>
      </c>
      <c r="M22" s="56">
        <v>4.8022598870056585</v>
      </c>
      <c r="N22" s="56">
        <v>10.746268656716422</v>
      </c>
    </row>
    <row r="23" spans="1:14" ht="12.75" customHeight="1" x14ac:dyDescent="0.2">
      <c r="A23" s="156"/>
      <c r="B23" s="156"/>
      <c r="C23" s="156"/>
      <c r="D23" s="156"/>
      <c r="E23" s="156"/>
      <c r="F23" s="156"/>
      <c r="G23" s="156"/>
      <c r="H23" s="156"/>
    </row>
    <row r="24" spans="1:14" ht="12" customHeight="1" x14ac:dyDescent="0.2">
      <c r="A24" s="136" t="s">
        <v>154</v>
      </c>
      <c r="B24" s="136"/>
      <c r="C24" s="136"/>
      <c r="D24" s="136"/>
      <c r="E24" s="136"/>
      <c r="F24" s="136"/>
      <c r="G24" s="136"/>
      <c r="H24" s="136"/>
      <c r="I24" s="25"/>
      <c r="J24" s="25"/>
      <c r="K24" s="25"/>
      <c r="M24" s="25"/>
      <c r="N24" s="25"/>
    </row>
    <row r="25" spans="1:14" ht="16.5" customHeight="1" x14ac:dyDescent="0.2">
      <c r="A25" s="137" t="s">
        <v>125</v>
      </c>
      <c r="B25" s="137"/>
      <c r="C25" s="137"/>
      <c r="D25" s="137"/>
      <c r="E25" s="137"/>
      <c r="F25" s="137"/>
      <c r="G25" s="137"/>
      <c r="H25" s="137"/>
      <c r="I25" s="7">
        <v>38</v>
      </c>
      <c r="J25" s="20">
        <v>37</v>
      </c>
      <c r="K25" s="20">
        <v>36.299999999999997</v>
      </c>
      <c r="M25" s="20">
        <v>2.7027027027027026</v>
      </c>
      <c r="N25" s="20">
        <v>4.6831955922865101</v>
      </c>
    </row>
    <row r="26" spans="1:14" ht="12.75" customHeight="1" x14ac:dyDescent="0.2">
      <c r="A26" s="126" t="s">
        <v>126</v>
      </c>
      <c r="B26" s="126"/>
      <c r="C26" s="126"/>
      <c r="D26" s="126"/>
      <c r="E26" s="126"/>
      <c r="F26" s="126"/>
      <c r="G26" s="126"/>
      <c r="H26" s="126"/>
      <c r="I26" s="59">
        <v>41.9</v>
      </c>
      <c r="J26" s="56">
        <v>40.6</v>
      </c>
      <c r="K26" s="56">
        <v>40.200000000000003</v>
      </c>
      <c r="M26" s="56">
        <v>3.2019704433497465</v>
      </c>
      <c r="N26" s="56">
        <v>4.2288557213930238</v>
      </c>
    </row>
    <row r="27" spans="1:14" ht="12.75" customHeight="1" x14ac:dyDescent="0.2">
      <c r="A27" s="127"/>
      <c r="B27" s="127"/>
      <c r="C27" s="127"/>
      <c r="D27" s="127"/>
      <c r="E27" s="127"/>
      <c r="F27" s="127"/>
      <c r="G27" s="127"/>
      <c r="H27" s="127"/>
    </row>
    <row r="28" spans="1:14" ht="12" customHeight="1" x14ac:dyDescent="0.2">
      <c r="A28" s="121" t="s">
        <v>127</v>
      </c>
      <c r="B28" s="121"/>
      <c r="C28" s="121"/>
      <c r="D28" s="121"/>
      <c r="E28" s="121"/>
      <c r="F28" s="121"/>
      <c r="G28" s="121"/>
      <c r="H28" s="121"/>
      <c r="I28" s="25"/>
      <c r="J28" s="25"/>
      <c r="K28" s="25"/>
      <c r="M28" s="25"/>
      <c r="N28" s="25"/>
    </row>
    <row r="29" spans="1:14" ht="16.5" customHeight="1" x14ac:dyDescent="0.2">
      <c r="A29" s="125" t="s">
        <v>31</v>
      </c>
      <c r="B29" s="125"/>
      <c r="C29" s="125"/>
      <c r="D29" s="125"/>
      <c r="E29" s="125"/>
      <c r="F29" s="125"/>
      <c r="G29" s="125"/>
      <c r="H29" s="125"/>
      <c r="I29" s="26">
        <v>1.2699999999999999E-2</v>
      </c>
      <c r="J29" s="60">
        <v>1.18E-2</v>
      </c>
      <c r="K29" s="60">
        <v>1.2999999999999999E-2</v>
      </c>
      <c r="M29" s="61">
        <v>8.9999999999999982</v>
      </c>
      <c r="N29" s="61">
        <v>-2.9999999999999991</v>
      </c>
    </row>
    <row r="30" spans="1:14" x14ac:dyDescent="0.2">
      <c r="A30" s="135" t="s">
        <v>128</v>
      </c>
      <c r="B30" s="135"/>
      <c r="C30" s="135"/>
      <c r="D30" s="135"/>
      <c r="E30" s="135"/>
      <c r="F30" s="135"/>
      <c r="G30" s="135"/>
      <c r="H30" s="135"/>
      <c r="I30" s="26">
        <v>1.8800000000000001E-2</v>
      </c>
      <c r="J30" s="60">
        <v>1.77E-2</v>
      </c>
      <c r="K30" s="60">
        <v>1.9300000000000001E-2</v>
      </c>
      <c r="M30" s="61">
        <v>11.000000000000004</v>
      </c>
      <c r="N30" s="61">
        <v>-5.0000000000000044</v>
      </c>
    </row>
    <row r="31" spans="1:14" ht="12.75" customHeight="1" x14ac:dyDescent="0.2">
      <c r="A31" s="114" t="s">
        <v>129</v>
      </c>
      <c r="B31" s="114"/>
      <c r="C31" s="114"/>
      <c r="D31" s="114"/>
      <c r="E31" s="114"/>
      <c r="F31" s="114"/>
      <c r="G31" s="114"/>
      <c r="H31" s="114"/>
      <c r="I31" s="26">
        <v>2.4E-2</v>
      </c>
      <c r="J31" s="60">
        <v>2.3800000000000002E-2</v>
      </c>
      <c r="K31" s="60">
        <v>2.41E-2</v>
      </c>
      <c r="M31" s="61">
        <v>1.999999999999988</v>
      </c>
      <c r="N31" s="61">
        <v>-0.999999999999994</v>
      </c>
    </row>
    <row r="32" spans="1:14" ht="12.75" customHeight="1" x14ac:dyDescent="0.2">
      <c r="A32" s="114" t="s">
        <v>130</v>
      </c>
      <c r="B32" s="114"/>
      <c r="C32" s="114"/>
      <c r="D32" s="114"/>
      <c r="E32" s="114"/>
      <c r="F32" s="114"/>
      <c r="G32" s="114"/>
      <c r="H32" s="114"/>
      <c r="I32" s="21">
        <v>0.40300000000000002</v>
      </c>
      <c r="J32" s="62">
        <v>0.41399999999999998</v>
      </c>
      <c r="K32" s="62">
        <v>0.39700000000000002</v>
      </c>
      <c r="M32" s="61">
        <v>109.99999999999955</v>
      </c>
      <c r="N32" s="61">
        <v>-60.000000000000057</v>
      </c>
    </row>
    <row r="33" spans="1:14" ht="12.75" customHeight="1" x14ac:dyDescent="0.2">
      <c r="A33" s="117" t="s">
        <v>139</v>
      </c>
      <c r="B33" s="117"/>
      <c r="C33" s="117"/>
      <c r="D33" s="117"/>
      <c r="E33" s="117"/>
      <c r="F33" s="117"/>
      <c r="G33" s="117"/>
      <c r="H33" s="117"/>
      <c r="I33" s="21">
        <f>ROUND((I10-J10)/J10,3)-ROUND((I11-J11)/J11,3)</f>
        <v>2.9000000000000001E-2</v>
      </c>
      <c r="J33" s="62">
        <f>ROUND((J10-K10)/K10,3)-ROUND((J11-K11)/K11,3)</f>
        <v>-4.2000000000000003E-2</v>
      </c>
      <c r="K33" s="62">
        <v>4.4999999999999998E-2</v>
      </c>
      <c r="M33" s="61">
        <v>710.00000000000011</v>
      </c>
      <c r="N33" s="61">
        <v>-160</v>
      </c>
    </row>
    <row r="34" spans="1:14" ht="12.75" customHeight="1" x14ac:dyDescent="0.2">
      <c r="A34" s="114" t="s">
        <v>155</v>
      </c>
      <c r="B34" s="114"/>
      <c r="C34" s="114"/>
      <c r="D34" s="114"/>
      <c r="E34" s="114"/>
      <c r="F34" s="114"/>
      <c r="G34" s="114"/>
      <c r="H34" s="114"/>
      <c r="I34" s="28">
        <v>170</v>
      </c>
      <c r="J34" s="10">
        <v>157</v>
      </c>
      <c r="K34" s="10">
        <v>167</v>
      </c>
      <c r="M34" s="20">
        <v>8.2802547770700627</v>
      </c>
      <c r="N34" s="20">
        <v>1.7964071856287425</v>
      </c>
    </row>
    <row r="35" spans="1:14" ht="12.75" customHeight="1" x14ac:dyDescent="0.2">
      <c r="A35" s="115" t="s">
        <v>133</v>
      </c>
      <c r="B35" s="115"/>
      <c r="C35" s="115"/>
      <c r="D35" s="115"/>
      <c r="E35" s="115"/>
      <c r="F35" s="115"/>
      <c r="G35" s="115"/>
      <c r="H35" s="115"/>
      <c r="I35" s="36">
        <v>4579</v>
      </c>
      <c r="J35" s="24">
        <v>4534</v>
      </c>
      <c r="K35" s="24">
        <v>4554</v>
      </c>
      <c r="M35" s="63">
        <v>-0.99250110277900316</v>
      </c>
      <c r="N35" s="63">
        <v>-0.54896794027228812</v>
      </c>
    </row>
    <row r="36" spans="1:14" ht="21" customHeight="1" x14ac:dyDescent="0.2">
      <c r="A36" s="81"/>
      <c r="B36" s="80"/>
      <c r="C36" s="82"/>
      <c r="D36" s="82"/>
      <c r="E36" s="82"/>
      <c r="F36" s="82"/>
      <c r="G36" s="82"/>
      <c r="H36" s="82"/>
      <c r="I36" s="82"/>
      <c r="J36" s="82"/>
      <c r="K36" s="82"/>
    </row>
    <row r="37" spans="1:14" x14ac:dyDescent="0.2">
      <c r="A37" s="54" t="s">
        <v>151</v>
      </c>
      <c r="B37" s="65"/>
      <c r="C37" s="65"/>
      <c r="D37" s="65"/>
      <c r="E37" s="65"/>
      <c r="F37" s="65"/>
      <c r="G37" s="82"/>
      <c r="H37" s="82"/>
      <c r="I37" s="82"/>
      <c r="J37" s="82"/>
      <c r="K37" s="82"/>
    </row>
    <row r="38" spans="1:14" x14ac:dyDescent="0.2">
      <c r="A38" s="66" t="s">
        <v>156</v>
      </c>
      <c r="B38" s="65"/>
      <c r="C38" s="65"/>
      <c r="D38" s="65"/>
      <c r="E38" s="65"/>
      <c r="F38" s="65"/>
      <c r="G38" s="82"/>
      <c r="H38" s="82"/>
      <c r="I38" s="82"/>
      <c r="J38" s="82"/>
      <c r="K38" s="82"/>
    </row>
    <row r="39" spans="1:14" ht="12.75" customHeight="1" x14ac:dyDescent="0.2">
      <c r="A39" s="118"/>
      <c r="B39" s="118"/>
      <c r="C39" s="118"/>
      <c r="D39" s="118"/>
      <c r="E39" s="118"/>
      <c r="F39" s="118"/>
      <c r="G39" s="118"/>
      <c r="H39" s="118"/>
      <c r="I39" s="124" t="s">
        <v>3</v>
      </c>
      <c r="J39" s="124"/>
      <c r="K39" s="124"/>
      <c r="M39" s="124"/>
      <c r="N39" s="124"/>
    </row>
    <row r="40" spans="1:14" x14ac:dyDescent="0.2">
      <c r="A40" s="118"/>
      <c r="B40" s="118"/>
      <c r="C40" s="118"/>
      <c r="D40" s="118"/>
      <c r="E40" s="118"/>
      <c r="F40" s="118"/>
      <c r="G40" s="118"/>
      <c r="H40" s="118"/>
      <c r="I40" s="5" t="str">
        <f>I6</f>
        <v>Mar 13</v>
      </c>
      <c r="J40" s="5" t="str">
        <f>J6</f>
        <v>Sep 12</v>
      </c>
      <c r="K40" s="5" t="str">
        <f>K6</f>
        <v>Mar 12</v>
      </c>
      <c r="M40" s="5" t="str">
        <f>I40&amp;" v"</f>
        <v>Mar 13 v</v>
      </c>
      <c r="N40" s="5" t="str">
        <f>I40&amp;" v"</f>
        <v>Mar 13 v</v>
      </c>
    </row>
    <row r="41" spans="1:14" x14ac:dyDescent="0.2">
      <c r="A41" s="140"/>
      <c r="B41" s="140"/>
      <c r="C41" s="140"/>
      <c r="D41" s="140"/>
      <c r="E41" s="140"/>
      <c r="F41" s="140"/>
      <c r="G41" s="140"/>
      <c r="H41" s="140"/>
      <c r="I41" s="6" t="s">
        <v>5</v>
      </c>
      <c r="J41" s="6" t="s">
        <v>5</v>
      </c>
      <c r="K41" s="6" t="s">
        <v>5</v>
      </c>
      <c r="M41" s="6" t="str">
        <f>$J$6&amp;" %"</f>
        <v>Sep 12 %</v>
      </c>
      <c r="N41" s="6" t="str">
        <f>$K$6&amp;" %"</f>
        <v>Mar 12 %</v>
      </c>
    </row>
    <row r="42" spans="1:14" x14ac:dyDescent="0.2">
      <c r="A42" s="125" t="s">
        <v>40</v>
      </c>
      <c r="B42" s="125"/>
      <c r="C42" s="125"/>
      <c r="D42" s="125"/>
      <c r="E42" s="125"/>
      <c r="F42" s="125"/>
      <c r="G42" s="125"/>
      <c r="H42" s="125"/>
      <c r="I42" s="67">
        <v>584</v>
      </c>
      <c r="J42" s="10">
        <v>557</v>
      </c>
      <c r="K42" s="10">
        <v>549</v>
      </c>
      <c r="M42" s="20">
        <v>4.8473967684021542</v>
      </c>
      <c r="N42" s="20">
        <v>6.3752276867030968</v>
      </c>
    </row>
    <row r="43" spans="1:14" x14ac:dyDescent="0.2">
      <c r="A43" s="115" t="s">
        <v>41</v>
      </c>
      <c r="B43" s="115"/>
      <c r="C43" s="115"/>
      <c r="D43" s="115"/>
      <c r="E43" s="115"/>
      <c r="F43" s="115"/>
      <c r="G43" s="115"/>
      <c r="H43" s="115"/>
      <c r="I43" s="36">
        <v>199</v>
      </c>
      <c r="J43" s="24">
        <v>175</v>
      </c>
      <c r="K43" s="24">
        <v>179</v>
      </c>
      <c r="M43" s="56">
        <v>13.714285714285715</v>
      </c>
      <c r="N43" s="56">
        <v>11.173184357541899</v>
      </c>
    </row>
    <row r="44" spans="1:14" x14ac:dyDescent="0.2">
      <c r="A44" s="122" t="s">
        <v>59</v>
      </c>
      <c r="B44" s="122"/>
      <c r="C44" s="122"/>
      <c r="D44" s="122"/>
      <c r="E44" s="122"/>
      <c r="F44" s="122"/>
      <c r="G44" s="122"/>
      <c r="H44" s="122"/>
      <c r="I44" s="67">
        <f>SUM(I42:I43)</f>
        <v>783</v>
      </c>
      <c r="J44" s="10">
        <f>SUM(J42:J43)</f>
        <v>732</v>
      </c>
      <c r="K44" s="10">
        <f>SUM(K42:K43)</f>
        <v>728</v>
      </c>
      <c r="M44" s="20">
        <v>6.9672131147540979</v>
      </c>
      <c r="N44" s="20">
        <v>7.5549450549450547</v>
      </c>
    </row>
    <row r="45" spans="1:14" x14ac:dyDescent="0.2">
      <c r="A45" s="115" t="s">
        <v>60</v>
      </c>
      <c r="B45" s="115"/>
      <c r="C45" s="115"/>
      <c r="D45" s="115"/>
      <c r="E45" s="115"/>
      <c r="F45" s="115"/>
      <c r="G45" s="115"/>
      <c r="H45" s="115"/>
      <c r="I45" s="36">
        <v>-316</v>
      </c>
      <c r="J45" s="24">
        <v>-303</v>
      </c>
      <c r="K45" s="24">
        <v>-289</v>
      </c>
      <c r="M45" s="56">
        <v>-4.2904290429042904</v>
      </c>
      <c r="N45" s="56">
        <v>-9.3425605536332181</v>
      </c>
    </row>
    <row r="46" spans="1:14" x14ac:dyDescent="0.2">
      <c r="A46" s="122" t="s">
        <v>61</v>
      </c>
      <c r="B46" s="122"/>
      <c r="C46" s="122"/>
      <c r="D46" s="122"/>
      <c r="E46" s="122"/>
      <c r="F46" s="122"/>
      <c r="G46" s="122"/>
      <c r="H46" s="122"/>
      <c r="I46" s="28">
        <f>SUM(I44:I45)</f>
        <v>467</v>
      </c>
      <c r="J46" s="10">
        <f>SUM(J44:J45)</f>
        <v>429</v>
      </c>
      <c r="K46" s="10">
        <f>SUM(K44:K45)</f>
        <v>439</v>
      </c>
      <c r="M46" s="20">
        <v>8.8578088578088572</v>
      </c>
      <c r="N46" s="20">
        <v>6.3781321184510258</v>
      </c>
    </row>
    <row r="47" spans="1:14" x14ac:dyDescent="0.2">
      <c r="A47" s="115" t="s">
        <v>62</v>
      </c>
      <c r="B47" s="115"/>
      <c r="C47" s="115"/>
      <c r="D47" s="115"/>
      <c r="E47" s="115"/>
      <c r="F47" s="115"/>
      <c r="G47" s="115"/>
      <c r="H47" s="115"/>
      <c r="I47" s="36">
        <v>-45</v>
      </c>
      <c r="J47" s="24">
        <v>-50</v>
      </c>
      <c r="K47" s="24">
        <v>-26</v>
      </c>
      <c r="M47" s="56">
        <v>10</v>
      </c>
      <c r="N47" s="56">
        <v>-73.076923076923066</v>
      </c>
    </row>
    <row r="48" spans="1:14" x14ac:dyDescent="0.2">
      <c r="A48" s="122" t="s">
        <v>118</v>
      </c>
      <c r="B48" s="122"/>
      <c r="C48" s="122"/>
      <c r="D48" s="122"/>
      <c r="E48" s="122"/>
      <c r="F48" s="122"/>
      <c r="G48" s="122"/>
      <c r="H48" s="122"/>
      <c r="I48" s="28">
        <f>SUM(I46:I47)</f>
        <v>422</v>
      </c>
      <c r="J48" s="10">
        <f>SUM(J46:J47)</f>
        <v>379</v>
      </c>
      <c r="K48" s="10">
        <f>SUM(K46:K47)</f>
        <v>413</v>
      </c>
      <c r="M48" s="20">
        <v>11.345646437994723</v>
      </c>
      <c r="N48" s="20">
        <v>2.1791767554479415</v>
      </c>
    </row>
    <row r="49" spans="1:14" x14ac:dyDescent="0.2">
      <c r="A49" s="115" t="s">
        <v>64</v>
      </c>
      <c r="B49" s="115"/>
      <c r="C49" s="115"/>
      <c r="D49" s="115"/>
      <c r="E49" s="115"/>
      <c r="F49" s="115"/>
      <c r="G49" s="115"/>
      <c r="H49" s="115"/>
      <c r="I49" s="36">
        <v>-113</v>
      </c>
      <c r="J49" s="24">
        <v>-101</v>
      </c>
      <c r="K49" s="24">
        <v>-116</v>
      </c>
      <c r="M49" s="56">
        <v>-11.881188118811881</v>
      </c>
      <c r="N49" s="56">
        <v>2.5862068965517242</v>
      </c>
    </row>
    <row r="50" spans="1:14" ht="13.5" thickBot="1" x14ac:dyDescent="0.25">
      <c r="A50" s="138" t="s">
        <v>17</v>
      </c>
      <c r="B50" s="138"/>
      <c r="C50" s="138"/>
      <c r="D50" s="138"/>
      <c r="E50" s="138"/>
      <c r="F50" s="138"/>
      <c r="G50" s="138"/>
      <c r="H50" s="138"/>
      <c r="I50" s="39">
        <f>SUM(I48:I49)</f>
        <v>309</v>
      </c>
      <c r="J50" s="40">
        <f>SUM(J48:J49)</f>
        <v>278</v>
      </c>
      <c r="K50" s="40">
        <f>SUM(K48:K49)</f>
        <v>297</v>
      </c>
      <c r="M50" s="57">
        <v>11.151079136690647</v>
      </c>
      <c r="N50" s="57">
        <v>4.0404040404040407</v>
      </c>
    </row>
  </sheetData>
  <mergeCells count="47">
    <mergeCell ref="A5:H5"/>
    <mergeCell ref="I5:K5"/>
    <mergeCell ref="M5:N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39:H39"/>
    <mergeCell ref="I39:K39"/>
    <mergeCell ref="M39:N39"/>
    <mergeCell ref="A40:H40"/>
    <mergeCell ref="A41:H41"/>
    <mergeCell ref="A42:H42"/>
    <mergeCell ref="A43:H43"/>
    <mergeCell ref="A44:H44"/>
    <mergeCell ref="A45:H45"/>
    <mergeCell ref="A49:H49"/>
    <mergeCell ref="A50:H50"/>
    <mergeCell ref="A46:H46"/>
    <mergeCell ref="A47:H47"/>
    <mergeCell ref="A48:H48"/>
  </mergeCells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0">
    <tabColor indexed="44"/>
  </sheetPr>
  <dimension ref="A1:N53"/>
  <sheetViews>
    <sheetView workbookViewId="0">
      <selection activeCell="K33" sqref="K33"/>
    </sheetView>
  </sheetViews>
  <sheetFormatPr defaultRowHeight="12.75" x14ac:dyDescent="0.2"/>
  <cols>
    <col min="1" max="4" width="2.28515625" customWidth="1"/>
    <col min="5" max="6" width="8.5703125" customWidth="1"/>
    <col min="7" max="7" width="9" customWidth="1"/>
    <col min="8" max="11" width="8.5703125" customWidth="1"/>
    <col min="12" max="12" width="1.42578125" style="70" customWidth="1"/>
    <col min="13" max="14" width="8.5703125" customWidth="1"/>
    <col min="15" max="18" width="7.7109375" customWidth="1"/>
    <col min="19" max="19" width="1.28515625" customWidth="1"/>
    <col min="20" max="21" width="7.7109375" customWidth="1"/>
  </cols>
  <sheetData>
    <row r="1" spans="1:14" ht="20.100000000000001" customHeight="1" x14ac:dyDescent="0.2">
      <c r="A1" s="54" t="s">
        <v>157</v>
      </c>
    </row>
    <row r="2" spans="1:14" ht="9.75" customHeight="1" x14ac:dyDescent="0.2">
      <c r="A2" s="66" t="s">
        <v>165</v>
      </c>
    </row>
    <row r="3" spans="1:14" ht="13.5" customHeight="1" x14ac:dyDescent="0.2"/>
    <row r="4" spans="1:14" ht="1.5" customHeight="1" x14ac:dyDescent="0.2">
      <c r="A4" s="55"/>
    </row>
    <row r="5" spans="1:14" ht="12" customHeight="1" x14ac:dyDescent="0.2">
      <c r="A5" s="118"/>
      <c r="B5" s="118"/>
      <c r="C5" s="118"/>
      <c r="D5" s="118"/>
      <c r="E5" s="118"/>
      <c r="F5" s="118"/>
      <c r="G5" s="118"/>
      <c r="H5" s="118"/>
      <c r="I5" s="124" t="s">
        <v>3</v>
      </c>
      <c r="J5" s="124"/>
      <c r="K5" s="124"/>
      <c r="M5" s="124"/>
      <c r="N5" s="124"/>
    </row>
    <row r="6" spans="1:14" ht="12" customHeight="1" x14ac:dyDescent="0.2">
      <c r="A6" s="118"/>
      <c r="B6" s="118"/>
      <c r="C6" s="118"/>
      <c r="D6" s="118"/>
      <c r="E6" s="118"/>
      <c r="F6" s="118"/>
      <c r="G6" s="118"/>
      <c r="H6" s="118"/>
      <c r="I6" s="5" t="s">
        <v>198</v>
      </c>
      <c r="J6" s="5" t="s">
        <v>197</v>
      </c>
      <c r="K6" s="5" t="s">
        <v>199</v>
      </c>
      <c r="M6" s="5" t="str">
        <f>I6&amp;" v"</f>
        <v>Mar 13 v</v>
      </c>
      <c r="N6" s="5" t="str">
        <f>I6&amp;" v"</f>
        <v>Mar 13 v</v>
      </c>
    </row>
    <row r="7" spans="1:14" ht="12" customHeight="1" x14ac:dyDescent="0.2">
      <c r="A7" s="140"/>
      <c r="B7" s="140"/>
      <c r="C7" s="140"/>
      <c r="D7" s="140"/>
      <c r="E7" s="140"/>
      <c r="F7" s="140"/>
      <c r="G7" s="140"/>
      <c r="H7" s="140"/>
      <c r="I7" s="6" t="s">
        <v>159</v>
      </c>
      <c r="J7" s="6" t="s">
        <v>159</v>
      </c>
      <c r="K7" s="6" t="s">
        <v>159</v>
      </c>
      <c r="M7" s="6" t="str">
        <f>$J$6&amp;" %"</f>
        <v>Sep 12 %</v>
      </c>
      <c r="N7" s="6" t="str">
        <f>$K$6&amp;" %"</f>
        <v>Mar 12 %</v>
      </c>
    </row>
    <row r="8" spans="1:14" ht="16.5" customHeight="1" x14ac:dyDescent="0.2">
      <c r="A8" s="125" t="s">
        <v>40</v>
      </c>
      <c r="B8" s="125"/>
      <c r="C8" s="125"/>
      <c r="D8" s="125"/>
      <c r="E8" s="125"/>
      <c r="F8" s="125"/>
      <c r="G8" s="125"/>
      <c r="H8" s="125"/>
      <c r="I8" s="28">
        <v>368</v>
      </c>
      <c r="J8" s="10">
        <v>414</v>
      </c>
      <c r="K8" s="10">
        <v>450</v>
      </c>
      <c r="M8" s="20">
        <v>-11.111111111111111</v>
      </c>
      <c r="N8" s="20">
        <v>-18.222222222222221</v>
      </c>
    </row>
    <row r="9" spans="1:14" ht="12.75" customHeight="1" x14ac:dyDescent="0.2">
      <c r="A9" s="115" t="s">
        <v>41</v>
      </c>
      <c r="B9" s="115"/>
      <c r="C9" s="115"/>
      <c r="D9" s="115"/>
      <c r="E9" s="115"/>
      <c r="F9" s="115"/>
      <c r="G9" s="115"/>
      <c r="H9" s="115"/>
      <c r="I9" s="36">
        <v>122</v>
      </c>
      <c r="J9" s="24">
        <v>139</v>
      </c>
      <c r="K9" s="24">
        <v>142</v>
      </c>
      <c r="M9" s="56">
        <v>-12.23021582733813</v>
      </c>
      <c r="N9" s="56">
        <v>-14.084507042253522</v>
      </c>
    </row>
    <row r="10" spans="1:14" x14ac:dyDescent="0.2">
      <c r="A10" s="122" t="s">
        <v>59</v>
      </c>
      <c r="B10" s="122"/>
      <c r="C10" s="122"/>
      <c r="D10" s="122"/>
      <c r="E10" s="122"/>
      <c r="F10" s="122"/>
      <c r="G10" s="122"/>
      <c r="H10" s="122"/>
      <c r="I10" s="28">
        <f>SUM(I8:I9)</f>
        <v>490</v>
      </c>
      <c r="J10" s="10">
        <f>SUM(J8:J9)</f>
        <v>553</v>
      </c>
      <c r="K10" s="10">
        <f>SUM(K8:K9)</f>
        <v>592</v>
      </c>
      <c r="M10" s="20">
        <v>-11.39240506329114</v>
      </c>
      <c r="N10" s="20">
        <v>-17.22972972972973</v>
      </c>
    </row>
    <row r="11" spans="1:14" ht="12.75" customHeight="1" x14ac:dyDescent="0.2">
      <c r="A11" s="115" t="s">
        <v>60</v>
      </c>
      <c r="B11" s="115"/>
      <c r="C11" s="115"/>
      <c r="D11" s="115"/>
      <c r="E11" s="115"/>
      <c r="F11" s="115"/>
      <c r="G11" s="115"/>
      <c r="H11" s="115"/>
      <c r="I11" s="36">
        <v>-345</v>
      </c>
      <c r="J11" s="24">
        <v>-349</v>
      </c>
      <c r="K11" s="24">
        <v>-348</v>
      </c>
      <c r="M11" s="56">
        <v>1.1461318051575931</v>
      </c>
      <c r="N11" s="56">
        <v>0.86206896551724133</v>
      </c>
    </row>
    <row r="12" spans="1:14" x14ac:dyDescent="0.2">
      <c r="A12" s="122" t="s">
        <v>61</v>
      </c>
      <c r="B12" s="122"/>
      <c r="C12" s="122"/>
      <c r="D12" s="122"/>
      <c r="E12" s="122"/>
      <c r="F12" s="122"/>
      <c r="G12" s="122"/>
      <c r="H12" s="122"/>
      <c r="I12" s="28">
        <f>SUM(I10:I11)</f>
        <v>145</v>
      </c>
      <c r="J12" s="10">
        <f>SUM(J10:J11)</f>
        <v>204</v>
      </c>
      <c r="K12" s="10">
        <f>SUM(K10:K11)</f>
        <v>244</v>
      </c>
      <c r="M12" s="20">
        <v>-28.921568627450984</v>
      </c>
      <c r="N12" s="20">
        <v>-40.57377049180328</v>
      </c>
    </row>
    <row r="13" spans="1:14" ht="12.75" customHeight="1" x14ac:dyDescent="0.2">
      <c r="A13" s="115" t="s">
        <v>62</v>
      </c>
      <c r="B13" s="115"/>
      <c r="C13" s="115"/>
      <c r="D13" s="115"/>
      <c r="E13" s="115"/>
      <c r="F13" s="115"/>
      <c r="G13" s="115"/>
      <c r="H13" s="115"/>
      <c r="I13" s="36">
        <v>-91</v>
      </c>
      <c r="J13" s="24">
        <v>-349</v>
      </c>
      <c r="K13" s="24">
        <v>-282</v>
      </c>
      <c r="M13" s="56">
        <v>73.92550143266476</v>
      </c>
      <c r="N13" s="56">
        <v>67.730496453900713</v>
      </c>
    </row>
    <row r="14" spans="1:14" x14ac:dyDescent="0.2">
      <c r="A14" s="122" t="s">
        <v>173</v>
      </c>
      <c r="B14" s="122"/>
      <c r="C14" s="122"/>
      <c r="D14" s="122"/>
      <c r="E14" s="122"/>
      <c r="F14" s="122"/>
      <c r="G14" s="122"/>
      <c r="H14" s="122"/>
      <c r="I14" s="28">
        <f>SUM(I12:I13)</f>
        <v>54</v>
      </c>
      <c r="J14" s="10">
        <f>SUM(J12:J13)</f>
        <v>-145</v>
      </c>
      <c r="K14" s="10">
        <f>SUM(K12:K13)</f>
        <v>-38</v>
      </c>
      <c r="M14" s="20" t="s">
        <v>138</v>
      </c>
      <c r="N14" s="20" t="s">
        <v>138</v>
      </c>
    </row>
    <row r="15" spans="1:14" ht="12.75" customHeight="1" x14ac:dyDescent="0.2">
      <c r="A15" s="115" t="s">
        <v>210</v>
      </c>
      <c r="B15" s="115"/>
      <c r="C15" s="115"/>
      <c r="D15" s="115"/>
      <c r="E15" s="115"/>
      <c r="F15" s="115"/>
      <c r="G15" s="115"/>
      <c r="H15" s="115"/>
      <c r="I15" s="36">
        <v>-13</v>
      </c>
      <c r="J15" s="24">
        <v>31</v>
      </c>
      <c r="K15" s="24">
        <v>13</v>
      </c>
      <c r="M15" s="56" t="s">
        <v>138</v>
      </c>
      <c r="N15" s="56" t="s">
        <v>138</v>
      </c>
    </row>
    <row r="16" spans="1:14" ht="16.5" customHeight="1" thickBot="1" x14ac:dyDescent="0.25">
      <c r="A16" s="138" t="s">
        <v>175</v>
      </c>
      <c r="B16" s="138"/>
      <c r="C16" s="138"/>
      <c r="D16" s="138"/>
      <c r="E16" s="138"/>
      <c r="F16" s="138"/>
      <c r="G16" s="138"/>
      <c r="H16" s="138"/>
      <c r="I16" s="39">
        <f>SUM(I14:I15)</f>
        <v>41</v>
      </c>
      <c r="J16" s="40">
        <f>SUM(J14:J15)</f>
        <v>-114</v>
      </c>
      <c r="K16" s="40">
        <f>SUM(K14:K15)</f>
        <v>-25</v>
      </c>
      <c r="M16" s="57" t="s">
        <v>138</v>
      </c>
      <c r="N16" s="57" t="s">
        <v>138</v>
      </c>
    </row>
    <row r="17" spans="1:14" x14ac:dyDescent="0.2">
      <c r="A17" s="139"/>
      <c r="B17" s="139"/>
      <c r="C17" s="139"/>
      <c r="D17" s="139"/>
      <c r="E17" s="139"/>
      <c r="F17" s="139"/>
      <c r="G17" s="139"/>
      <c r="H17" s="139"/>
    </row>
    <row r="18" spans="1:14" ht="12" customHeight="1" x14ac:dyDescent="0.2">
      <c r="A18" s="121" t="s">
        <v>161</v>
      </c>
      <c r="B18" s="121"/>
      <c r="C18" s="121"/>
      <c r="D18" s="121"/>
      <c r="E18" s="121"/>
      <c r="F18" s="121"/>
      <c r="G18" s="121"/>
      <c r="H18" s="121"/>
      <c r="I18" s="25"/>
      <c r="J18" s="25"/>
      <c r="K18" s="25"/>
      <c r="M18" s="25"/>
      <c r="N18" s="25"/>
    </row>
    <row r="19" spans="1:14" ht="16.5" customHeight="1" x14ac:dyDescent="0.2">
      <c r="A19" s="125" t="s">
        <v>120</v>
      </c>
      <c r="B19" s="125"/>
      <c r="C19" s="125"/>
      <c r="D19" s="125"/>
      <c r="E19" s="125"/>
      <c r="F19" s="125"/>
      <c r="G19" s="125"/>
      <c r="H19" s="125"/>
      <c r="I19" s="7">
        <v>27.4</v>
      </c>
      <c r="J19" s="20">
        <v>33.4</v>
      </c>
      <c r="K19" s="20">
        <v>33.700000000000003</v>
      </c>
      <c r="M19" s="20">
        <v>-17.964071856287426</v>
      </c>
      <c r="N19" s="20">
        <v>-18.694362017804163</v>
      </c>
    </row>
    <row r="20" spans="1:14" ht="12.75" customHeight="1" x14ac:dyDescent="0.2">
      <c r="A20" s="117" t="s">
        <v>121</v>
      </c>
      <c r="B20" s="117"/>
      <c r="C20" s="117"/>
      <c r="D20" s="117"/>
      <c r="E20" s="117"/>
      <c r="F20" s="117"/>
      <c r="G20" s="117"/>
      <c r="H20" s="117"/>
      <c r="I20" s="7">
        <v>35.9</v>
      </c>
      <c r="J20" s="20">
        <v>42.1</v>
      </c>
      <c r="K20" s="20">
        <v>43</v>
      </c>
      <c r="M20" s="20">
        <v>-14.726840855106897</v>
      </c>
      <c r="N20" s="20">
        <v>-16.511627906976749</v>
      </c>
    </row>
    <row r="21" spans="1:14" ht="12.75" customHeight="1" x14ac:dyDescent="0.2">
      <c r="A21" s="114" t="s">
        <v>122</v>
      </c>
      <c r="B21" s="114"/>
      <c r="C21" s="114"/>
      <c r="D21" s="114"/>
      <c r="E21" s="114"/>
      <c r="F21" s="114"/>
      <c r="G21" s="114"/>
      <c r="H21" s="114"/>
      <c r="I21" s="7">
        <v>39</v>
      </c>
      <c r="J21" s="20">
        <v>44.9</v>
      </c>
      <c r="K21" s="20">
        <v>46.4</v>
      </c>
      <c r="M21" s="20">
        <v>-13.140311804008906</v>
      </c>
      <c r="N21" s="20">
        <v>-15.948275862068964</v>
      </c>
    </row>
    <row r="22" spans="1:14" ht="12.75" customHeight="1" x14ac:dyDescent="0.2">
      <c r="A22" s="115" t="s">
        <v>123</v>
      </c>
      <c r="B22" s="115"/>
      <c r="C22" s="115"/>
      <c r="D22" s="115"/>
      <c r="E22" s="115"/>
      <c r="F22" s="115"/>
      <c r="G22" s="115"/>
      <c r="H22" s="115"/>
      <c r="I22" s="59">
        <v>25</v>
      </c>
      <c r="J22" s="56">
        <v>25.6</v>
      </c>
      <c r="K22" s="56">
        <v>25.1</v>
      </c>
      <c r="M22" s="56">
        <v>-2.3437500000000053</v>
      </c>
      <c r="N22" s="56">
        <v>-0.39840637450199767</v>
      </c>
    </row>
    <row r="23" spans="1:14" ht="12.75" customHeight="1" x14ac:dyDescent="0.2">
      <c r="A23" s="127"/>
      <c r="B23" s="127"/>
      <c r="C23" s="127"/>
      <c r="D23" s="127"/>
      <c r="E23" s="127"/>
      <c r="F23" s="127"/>
      <c r="G23" s="127"/>
      <c r="H23" s="127"/>
    </row>
    <row r="24" spans="1:14" ht="12" customHeight="1" x14ac:dyDescent="0.2">
      <c r="A24" s="136" t="s">
        <v>162</v>
      </c>
      <c r="B24" s="136"/>
      <c r="C24" s="136"/>
      <c r="D24" s="136"/>
      <c r="E24" s="136"/>
      <c r="F24" s="136"/>
      <c r="G24" s="136"/>
      <c r="H24" s="136"/>
      <c r="I24" s="25"/>
      <c r="J24" s="25"/>
      <c r="K24" s="25"/>
      <c r="M24" s="25"/>
      <c r="N24" s="25"/>
    </row>
    <row r="25" spans="1:14" ht="16.5" customHeight="1" x14ac:dyDescent="0.2">
      <c r="A25" s="137" t="s">
        <v>125</v>
      </c>
      <c r="B25" s="137"/>
      <c r="C25" s="137"/>
      <c r="D25" s="137"/>
      <c r="E25" s="137"/>
      <c r="F25" s="137"/>
      <c r="G25" s="137"/>
      <c r="H25" s="137"/>
      <c r="I25" s="7">
        <v>20.8</v>
      </c>
      <c r="J25" s="20">
        <v>27.2</v>
      </c>
      <c r="K25" s="20">
        <v>28.5</v>
      </c>
      <c r="M25" s="20">
        <v>-23.529411764705877</v>
      </c>
      <c r="N25" s="20">
        <v>-27.017543859649116</v>
      </c>
    </row>
    <row r="26" spans="1:14" ht="12.75" customHeight="1" x14ac:dyDescent="0.2">
      <c r="A26" s="126" t="s">
        <v>126</v>
      </c>
      <c r="B26" s="126"/>
      <c r="C26" s="126"/>
      <c r="D26" s="126"/>
      <c r="E26" s="126"/>
      <c r="F26" s="126"/>
      <c r="G26" s="126"/>
      <c r="H26" s="126"/>
      <c r="I26" s="59">
        <v>25.5</v>
      </c>
      <c r="J26" s="56">
        <v>30.2</v>
      </c>
      <c r="K26" s="56">
        <v>31.4</v>
      </c>
      <c r="M26" s="56">
        <v>-15.562913907284766</v>
      </c>
      <c r="N26" s="56">
        <v>-18.789808917197448</v>
      </c>
    </row>
    <row r="27" spans="1:14" ht="12.75" customHeight="1" x14ac:dyDescent="0.2">
      <c r="A27" s="127"/>
      <c r="B27" s="127"/>
      <c r="C27" s="127"/>
      <c r="D27" s="127"/>
      <c r="E27" s="127"/>
      <c r="F27" s="127"/>
      <c r="G27" s="127"/>
      <c r="H27" s="127"/>
    </row>
    <row r="28" spans="1:14" ht="12" customHeight="1" x14ac:dyDescent="0.2">
      <c r="A28" s="121" t="s">
        <v>127</v>
      </c>
      <c r="B28" s="121"/>
      <c r="C28" s="121"/>
      <c r="D28" s="121"/>
      <c r="E28" s="121"/>
      <c r="F28" s="121"/>
      <c r="G28" s="121"/>
      <c r="H28" s="121"/>
      <c r="I28" s="25"/>
      <c r="J28" s="25"/>
      <c r="K28" s="25"/>
      <c r="M28" s="25"/>
      <c r="N28" s="25"/>
    </row>
    <row r="29" spans="1:14" ht="16.5" customHeight="1" x14ac:dyDescent="0.2">
      <c r="A29" s="125" t="s">
        <v>31</v>
      </c>
      <c r="B29" s="125"/>
      <c r="C29" s="125"/>
      <c r="D29" s="125"/>
      <c r="E29" s="125"/>
      <c r="F29" s="125"/>
      <c r="G29" s="125"/>
      <c r="H29" s="125"/>
      <c r="I29" s="26">
        <v>2.0999999999999999E-3</v>
      </c>
      <c r="J29" s="60">
        <v>-5.1000000000000004E-3</v>
      </c>
      <c r="K29" s="60">
        <v>-1.1000000000000001E-3</v>
      </c>
      <c r="M29" s="61">
        <v>72</v>
      </c>
      <c r="N29" s="61">
        <v>31.999999999999996</v>
      </c>
    </row>
    <row r="30" spans="1:14" ht="16.5" customHeight="1" x14ac:dyDescent="0.2">
      <c r="A30" s="135" t="s">
        <v>128</v>
      </c>
      <c r="B30" s="135"/>
      <c r="C30" s="135"/>
      <c r="D30" s="135"/>
      <c r="E30" s="135"/>
      <c r="F30" s="135"/>
      <c r="G30" s="135"/>
      <c r="H30" s="135"/>
      <c r="I30" s="26">
        <v>3.0000000000000001E-3</v>
      </c>
      <c r="J30" s="60">
        <v>-7.4000000000000003E-3</v>
      </c>
      <c r="K30" s="60">
        <v>-1.6000000000000001E-3</v>
      </c>
      <c r="M30" s="61">
        <v>104</v>
      </c>
      <c r="N30" s="61">
        <v>46</v>
      </c>
    </row>
    <row r="31" spans="1:14" ht="12.75" customHeight="1" x14ac:dyDescent="0.2">
      <c r="A31" s="114" t="s">
        <v>129</v>
      </c>
      <c r="B31" s="114"/>
      <c r="C31" s="114"/>
      <c r="D31" s="114"/>
      <c r="E31" s="114"/>
      <c r="F31" s="114"/>
      <c r="G31" s="114"/>
      <c r="H31" s="114"/>
      <c r="I31" s="26">
        <v>2.06E-2</v>
      </c>
      <c r="J31" s="60">
        <v>1.9699999999999999E-2</v>
      </c>
      <c r="K31" s="60">
        <v>2.0899999999999998E-2</v>
      </c>
      <c r="M31" s="61">
        <v>9.0000000000000142</v>
      </c>
      <c r="N31" s="61">
        <v>-2.9999999999999818</v>
      </c>
    </row>
    <row r="32" spans="1:14" ht="12.75" customHeight="1" x14ac:dyDescent="0.2">
      <c r="A32" s="114" t="s">
        <v>130</v>
      </c>
      <c r="B32" s="114"/>
      <c r="C32" s="114"/>
      <c r="D32" s="114"/>
      <c r="E32" s="114"/>
      <c r="F32" s="114"/>
      <c r="G32" s="114"/>
      <c r="H32" s="114"/>
      <c r="I32" s="21">
        <v>0.70399999999999996</v>
      </c>
      <c r="J32" s="62">
        <v>0.63100000000000001</v>
      </c>
      <c r="K32" s="62">
        <v>0.58799999999999997</v>
      </c>
      <c r="M32" s="61">
        <v>-729.99999999999955</v>
      </c>
      <c r="N32" s="61">
        <v>-1160</v>
      </c>
    </row>
    <row r="33" spans="1:14" ht="12.75" customHeight="1" x14ac:dyDescent="0.2">
      <c r="A33" s="117" t="s">
        <v>139</v>
      </c>
      <c r="B33" s="117"/>
      <c r="C33" s="117"/>
      <c r="D33" s="117"/>
      <c r="E33" s="117"/>
      <c r="F33" s="117"/>
      <c r="G33" s="117"/>
      <c r="H33" s="117"/>
      <c r="I33" s="21">
        <f>ROUND((I10-J10)/J10,3)-ROUND((I11-J11)/J11,3)</f>
        <v>-0.10300000000000001</v>
      </c>
      <c r="J33" s="62">
        <f>ROUND((J10-K10)/K10,3)-ROUND((J11-K11)/K11,3)</f>
        <v>-6.9000000000000006E-2</v>
      </c>
      <c r="K33" s="62">
        <v>-0.04</v>
      </c>
      <c r="M33" s="61">
        <v>-340</v>
      </c>
      <c r="N33" s="61">
        <v>-630</v>
      </c>
    </row>
    <row r="34" spans="1:14" ht="12.75" customHeight="1" x14ac:dyDescent="0.2">
      <c r="A34" s="114" t="s">
        <v>163</v>
      </c>
      <c r="B34" s="114"/>
      <c r="C34" s="114"/>
      <c r="D34" s="114"/>
      <c r="E34" s="114"/>
      <c r="F34" s="114"/>
      <c r="G34" s="114"/>
      <c r="H34" s="114"/>
      <c r="I34" s="28">
        <v>11</v>
      </c>
      <c r="J34" s="10">
        <v>-29</v>
      </c>
      <c r="K34" s="10">
        <v>-6</v>
      </c>
      <c r="M34" s="61" t="s">
        <v>138</v>
      </c>
      <c r="N34" s="61" t="s">
        <v>138</v>
      </c>
    </row>
    <row r="35" spans="1:14" ht="12.75" customHeight="1" x14ac:dyDescent="0.2">
      <c r="A35" s="126" t="s">
        <v>133</v>
      </c>
      <c r="B35" s="126"/>
      <c r="C35" s="126"/>
      <c r="D35" s="126"/>
      <c r="E35" s="126"/>
      <c r="F35" s="126"/>
      <c r="G35" s="126"/>
      <c r="H35" s="126"/>
      <c r="I35" s="36">
        <v>7150</v>
      </c>
      <c r="J35" s="24">
        <v>7883</v>
      </c>
      <c r="K35" s="24">
        <v>8146</v>
      </c>
      <c r="M35" s="63">
        <v>9.29849042242801</v>
      </c>
      <c r="N35" s="63">
        <v>12.226859808494966</v>
      </c>
    </row>
    <row r="36" spans="1:14" ht="13.5" customHeight="1" x14ac:dyDescent="0.2"/>
    <row r="37" spans="1:14" ht="20.100000000000001" customHeight="1" x14ac:dyDescent="0.2">
      <c r="A37" s="4" t="s">
        <v>157</v>
      </c>
    </row>
    <row r="38" spans="1:14" ht="9.75" customHeight="1" x14ac:dyDescent="0.2">
      <c r="A38" s="66" t="s">
        <v>170</v>
      </c>
    </row>
    <row r="39" spans="1:14" ht="13.5" customHeight="1" x14ac:dyDescent="0.2"/>
    <row r="40" spans="1:14" ht="1.5" customHeight="1" x14ac:dyDescent="0.2">
      <c r="A40" s="55"/>
    </row>
    <row r="41" spans="1:14" ht="12" customHeight="1" x14ac:dyDescent="0.2">
      <c r="A41" s="118"/>
      <c r="B41" s="118"/>
      <c r="C41" s="118"/>
      <c r="D41" s="118"/>
      <c r="E41" s="118"/>
      <c r="F41" s="118"/>
      <c r="G41" s="118"/>
      <c r="H41" s="118"/>
      <c r="I41" s="124" t="s">
        <v>3</v>
      </c>
      <c r="J41" s="124"/>
      <c r="K41" s="124"/>
      <c r="M41" s="124"/>
      <c r="N41" s="124"/>
    </row>
    <row r="42" spans="1:14" ht="12" customHeight="1" x14ac:dyDescent="0.2">
      <c r="A42" s="118"/>
      <c r="B42" s="118"/>
      <c r="C42" s="118"/>
      <c r="D42" s="118"/>
      <c r="E42" s="118"/>
      <c r="F42" s="118"/>
      <c r="G42" s="118"/>
      <c r="H42" s="118"/>
      <c r="I42" s="5" t="str">
        <f>I6</f>
        <v>Mar 13</v>
      </c>
      <c r="J42" s="5" t="str">
        <f>J6</f>
        <v>Sep 12</v>
      </c>
      <c r="K42" s="5" t="str">
        <f>K6</f>
        <v>Mar 12</v>
      </c>
      <c r="M42" s="5" t="str">
        <f>I42&amp;" v"</f>
        <v>Mar 13 v</v>
      </c>
      <c r="N42" s="5" t="str">
        <f>I42&amp;" v"</f>
        <v>Mar 13 v</v>
      </c>
    </row>
    <row r="43" spans="1:14" ht="12" customHeight="1" x14ac:dyDescent="0.2">
      <c r="A43" s="140"/>
      <c r="B43" s="140"/>
      <c r="C43" s="140"/>
      <c r="D43" s="140"/>
      <c r="E43" s="140"/>
      <c r="F43" s="140"/>
      <c r="G43" s="140"/>
      <c r="H43" s="140"/>
      <c r="I43" s="6" t="s">
        <v>5</v>
      </c>
      <c r="J43" s="6" t="s">
        <v>5</v>
      </c>
      <c r="K43" s="6" t="s">
        <v>5</v>
      </c>
      <c r="M43" s="6" t="str">
        <f>J42&amp;" %"</f>
        <v>Sep 12 %</v>
      </c>
      <c r="N43" s="6" t="str">
        <f>K42&amp;" %"</f>
        <v>Mar 12 %</v>
      </c>
    </row>
    <row r="44" spans="1:14" ht="16.5" customHeight="1" x14ac:dyDescent="0.2">
      <c r="A44" s="125" t="s">
        <v>40</v>
      </c>
      <c r="B44" s="125"/>
      <c r="C44" s="125"/>
      <c r="D44" s="125"/>
      <c r="E44" s="125"/>
      <c r="F44" s="125"/>
      <c r="G44" s="125"/>
      <c r="H44" s="125"/>
      <c r="I44" s="28">
        <v>559</v>
      </c>
      <c r="J44" s="10">
        <v>640</v>
      </c>
      <c r="K44" s="10">
        <v>684</v>
      </c>
      <c r="M44" s="20">
        <v>-12.65625</v>
      </c>
      <c r="N44" s="20">
        <v>-18.274853801169591</v>
      </c>
    </row>
    <row r="45" spans="1:14" ht="12.75" customHeight="1" x14ac:dyDescent="0.2">
      <c r="A45" s="115" t="s">
        <v>41</v>
      </c>
      <c r="B45" s="115"/>
      <c r="C45" s="115"/>
      <c r="D45" s="115"/>
      <c r="E45" s="115"/>
      <c r="F45" s="115"/>
      <c r="G45" s="115"/>
      <c r="H45" s="115"/>
      <c r="I45" s="36">
        <v>185</v>
      </c>
      <c r="J45" s="24">
        <v>212</v>
      </c>
      <c r="K45" s="24">
        <v>217</v>
      </c>
      <c r="M45" s="56">
        <v>-12.735849056603774</v>
      </c>
      <c r="N45" s="56">
        <v>-14.746543778801843</v>
      </c>
    </row>
    <row r="46" spans="1:14" x14ac:dyDescent="0.2">
      <c r="A46" s="122" t="s">
        <v>59</v>
      </c>
      <c r="B46" s="122"/>
      <c r="C46" s="122"/>
      <c r="D46" s="122"/>
      <c r="E46" s="122"/>
      <c r="F46" s="122"/>
      <c r="G46" s="122"/>
      <c r="H46" s="122"/>
      <c r="I46" s="28">
        <f>SUM(I44:I45)</f>
        <v>744</v>
      </c>
      <c r="J46" s="10">
        <f>SUM(J44:J45)</f>
        <v>852</v>
      </c>
      <c r="K46" s="10">
        <f>SUM(K44:K45)</f>
        <v>901</v>
      </c>
      <c r="M46" s="20">
        <v>-12.676056338028168</v>
      </c>
      <c r="N46" s="20">
        <v>-17.425083240843509</v>
      </c>
    </row>
    <row r="47" spans="1:14" ht="12.75" customHeight="1" x14ac:dyDescent="0.2">
      <c r="A47" s="115" t="s">
        <v>60</v>
      </c>
      <c r="B47" s="115"/>
      <c r="C47" s="115"/>
      <c r="D47" s="115"/>
      <c r="E47" s="115"/>
      <c r="F47" s="115"/>
      <c r="G47" s="115"/>
      <c r="H47" s="115"/>
      <c r="I47" s="36">
        <v>-523</v>
      </c>
      <c r="J47" s="24">
        <v>-538</v>
      </c>
      <c r="K47" s="24">
        <v>-529</v>
      </c>
      <c r="M47" s="56">
        <v>2.7881040892193307</v>
      </c>
      <c r="N47" s="56">
        <v>1.1342155009451798</v>
      </c>
    </row>
    <row r="48" spans="1:14" x14ac:dyDescent="0.2">
      <c r="A48" s="122" t="s">
        <v>61</v>
      </c>
      <c r="B48" s="122"/>
      <c r="C48" s="122"/>
      <c r="D48" s="122"/>
      <c r="E48" s="122"/>
      <c r="F48" s="122"/>
      <c r="G48" s="122"/>
      <c r="H48" s="122"/>
      <c r="I48" s="28">
        <f>SUM(I46:I47)</f>
        <v>221</v>
      </c>
      <c r="J48" s="10">
        <f>SUM(J46:J47)</f>
        <v>314</v>
      </c>
      <c r="K48" s="10">
        <f>SUM(K46:K47)</f>
        <v>372</v>
      </c>
      <c r="M48" s="20">
        <v>-29.617834394904456</v>
      </c>
      <c r="N48" s="20">
        <v>-40.591397849462361</v>
      </c>
    </row>
    <row r="49" spans="1:14" ht="12.75" customHeight="1" x14ac:dyDescent="0.2">
      <c r="A49" s="115" t="s">
        <v>62</v>
      </c>
      <c r="B49" s="115"/>
      <c r="C49" s="115"/>
      <c r="D49" s="115"/>
      <c r="E49" s="115"/>
      <c r="F49" s="115"/>
      <c r="G49" s="115"/>
      <c r="H49" s="115"/>
      <c r="I49" s="36">
        <v>-139</v>
      </c>
      <c r="J49" s="24">
        <v>-538</v>
      </c>
      <c r="K49" s="24">
        <v>-428</v>
      </c>
      <c r="M49" s="56">
        <v>74.163568773234203</v>
      </c>
      <c r="N49" s="56">
        <v>67.523364485981304</v>
      </c>
    </row>
    <row r="50" spans="1:14" x14ac:dyDescent="0.2">
      <c r="A50" s="122" t="s">
        <v>173</v>
      </c>
      <c r="B50" s="122"/>
      <c r="C50" s="122"/>
      <c r="D50" s="122"/>
      <c r="E50" s="122"/>
      <c r="F50" s="122"/>
      <c r="G50" s="122"/>
      <c r="H50" s="122"/>
      <c r="I50" s="28">
        <f>SUM(I48:I49)</f>
        <v>82</v>
      </c>
      <c r="J50" s="10">
        <f>SUM(J48:J49)</f>
        <v>-224</v>
      </c>
      <c r="K50" s="10">
        <f>SUM(K48:K49)</f>
        <v>-56</v>
      </c>
      <c r="M50" s="20" t="s">
        <v>138</v>
      </c>
      <c r="N50" s="20" t="s">
        <v>138</v>
      </c>
    </row>
    <row r="51" spans="1:14" ht="12.75" customHeight="1" x14ac:dyDescent="0.2">
      <c r="A51" s="115" t="s">
        <v>210</v>
      </c>
      <c r="B51" s="115"/>
      <c r="C51" s="115"/>
      <c r="D51" s="115"/>
      <c r="E51" s="115"/>
      <c r="F51" s="115"/>
      <c r="G51" s="115"/>
      <c r="H51" s="115"/>
      <c r="I51" s="36">
        <v>-20</v>
      </c>
      <c r="J51" s="24">
        <v>47</v>
      </c>
      <c r="K51" s="24">
        <v>20</v>
      </c>
      <c r="M51" s="56" t="s">
        <v>138</v>
      </c>
      <c r="N51" s="56" t="s">
        <v>138</v>
      </c>
    </row>
    <row r="52" spans="1:14" ht="16.5" customHeight="1" thickBot="1" x14ac:dyDescent="0.25">
      <c r="A52" s="138" t="s">
        <v>175</v>
      </c>
      <c r="B52" s="138"/>
      <c r="C52" s="138"/>
      <c r="D52" s="138"/>
      <c r="E52" s="138"/>
      <c r="F52" s="138"/>
      <c r="G52" s="138"/>
      <c r="H52" s="138"/>
      <c r="I52" s="39">
        <f>SUM(I50:I51)</f>
        <v>62</v>
      </c>
      <c r="J52" s="40">
        <f>SUM(J50:J51)</f>
        <v>-177</v>
      </c>
      <c r="K52" s="40">
        <f>SUM(K50:K51)</f>
        <v>-36</v>
      </c>
      <c r="M52" s="57" t="s">
        <v>138</v>
      </c>
      <c r="N52" s="57" t="s">
        <v>138</v>
      </c>
    </row>
    <row r="53" spans="1:14" ht="12.75" customHeight="1" x14ac:dyDescent="0.2">
      <c r="A53" s="83"/>
      <c r="B53" s="83"/>
      <c r="C53" s="83"/>
      <c r="D53" s="83"/>
      <c r="E53" s="83"/>
      <c r="F53" s="83"/>
      <c r="G53" s="83"/>
      <c r="H53" s="83"/>
      <c r="I53" s="84"/>
      <c r="J53" s="84"/>
      <c r="K53" s="84"/>
      <c r="L53" s="111"/>
      <c r="M53" s="85"/>
    </row>
  </sheetData>
  <mergeCells count="47">
    <mergeCell ref="A5:H5"/>
    <mergeCell ref="I5:K5"/>
    <mergeCell ref="M5:N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41:H41"/>
    <mergeCell ref="I41:K41"/>
    <mergeCell ref="M41:N41"/>
    <mergeCell ref="A42:H42"/>
    <mergeCell ref="A43:H43"/>
    <mergeCell ref="A44:H44"/>
    <mergeCell ref="A45:H45"/>
    <mergeCell ref="A46:H46"/>
    <mergeCell ref="A47:H47"/>
    <mergeCell ref="A51:H51"/>
    <mergeCell ref="A52:H52"/>
    <mergeCell ref="A48:H48"/>
    <mergeCell ref="A49:H49"/>
    <mergeCell ref="A50:H50"/>
  </mergeCells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1">
    <tabColor indexed="44"/>
  </sheetPr>
  <dimension ref="A1:V53"/>
  <sheetViews>
    <sheetView workbookViewId="0">
      <selection activeCell="N33" sqref="N33"/>
    </sheetView>
  </sheetViews>
  <sheetFormatPr defaultRowHeight="12.75" x14ac:dyDescent="0.2"/>
  <cols>
    <col min="1" max="4" width="2.28515625" style="87" customWidth="1"/>
    <col min="5" max="5" width="9" style="87" customWidth="1"/>
    <col min="6" max="8" width="8.5703125" style="87" customWidth="1"/>
    <col min="9" max="10" width="8.5703125" style="88" customWidth="1"/>
    <col min="11" max="11" width="8.5703125" style="89" customWidth="1"/>
    <col min="12" max="12" width="1.42578125" style="90" customWidth="1"/>
    <col min="13" max="14" width="8.5703125" style="87" customWidth="1"/>
    <col min="15" max="18" width="7.7109375" style="91" customWidth="1"/>
    <col min="19" max="19" width="1.28515625" style="91" customWidth="1"/>
    <col min="20" max="21" width="7.7109375" style="91" customWidth="1"/>
    <col min="22" max="16384" width="9.140625" style="91"/>
  </cols>
  <sheetData>
    <row r="1" spans="1:14" customFormat="1" ht="20.100000000000001" customHeight="1" x14ac:dyDescent="0.2">
      <c r="A1" s="54" t="s">
        <v>164</v>
      </c>
      <c r="L1" s="70"/>
    </row>
    <row r="2" spans="1:14" customFormat="1" ht="9.75" customHeight="1" x14ac:dyDescent="0.2">
      <c r="A2" s="66" t="s">
        <v>158</v>
      </c>
      <c r="L2" s="70"/>
    </row>
    <row r="3" spans="1:14" customFormat="1" ht="13.5" customHeight="1" x14ac:dyDescent="0.2">
      <c r="L3" s="70"/>
    </row>
    <row r="4" spans="1:14" customFormat="1" ht="1.5" customHeight="1" x14ac:dyDescent="0.2">
      <c r="A4" s="55"/>
      <c r="L4" s="70"/>
    </row>
    <row r="5" spans="1:14" customFormat="1" ht="12" customHeight="1" x14ac:dyDescent="0.2">
      <c r="A5" s="118"/>
      <c r="B5" s="118"/>
      <c r="C5" s="118"/>
      <c r="D5" s="118"/>
      <c r="E5" s="118"/>
      <c r="F5" s="118"/>
      <c r="G5" s="118"/>
      <c r="H5" s="118"/>
      <c r="I5" s="124" t="s">
        <v>3</v>
      </c>
      <c r="J5" s="124"/>
      <c r="K5" s="124"/>
      <c r="L5" s="70"/>
      <c r="M5" s="124"/>
      <c r="N5" s="124"/>
    </row>
    <row r="6" spans="1:14" customFormat="1" ht="12" customHeight="1" x14ac:dyDescent="0.2">
      <c r="A6" s="118"/>
      <c r="B6" s="118"/>
      <c r="C6" s="118"/>
      <c r="D6" s="118"/>
      <c r="E6" s="118"/>
      <c r="F6" s="118"/>
      <c r="G6" s="118"/>
      <c r="H6" s="118"/>
      <c r="I6" s="5" t="s">
        <v>198</v>
      </c>
      <c r="J6" s="5" t="s">
        <v>197</v>
      </c>
      <c r="K6" s="5" t="s">
        <v>199</v>
      </c>
      <c r="L6" s="70"/>
      <c r="M6" s="5" t="str">
        <f>I6&amp;" v"</f>
        <v>Mar 13 v</v>
      </c>
      <c r="N6" s="5" t="str">
        <f>I6&amp;" v"</f>
        <v>Mar 13 v</v>
      </c>
    </row>
    <row r="7" spans="1:14" customFormat="1" ht="12" customHeight="1" x14ac:dyDescent="0.2">
      <c r="A7" s="140"/>
      <c r="B7" s="140"/>
      <c r="C7" s="140"/>
      <c r="D7" s="140"/>
      <c r="E7" s="140"/>
      <c r="F7" s="140"/>
      <c r="G7" s="140"/>
      <c r="H7" s="140"/>
      <c r="I7" s="86" t="s">
        <v>166</v>
      </c>
      <c r="J7" s="86" t="s">
        <v>166</v>
      </c>
      <c r="K7" s="86" t="s">
        <v>166</v>
      </c>
      <c r="L7" s="70"/>
      <c r="M7" s="6" t="str">
        <f>$J$6&amp;" %"</f>
        <v>Sep 12 %</v>
      </c>
      <c r="N7" s="6" t="str">
        <f>$K$6&amp;" %"</f>
        <v>Mar 12 %</v>
      </c>
    </row>
    <row r="8" spans="1:14" customFormat="1" ht="16.5" customHeight="1" x14ac:dyDescent="0.2">
      <c r="A8" s="125" t="s">
        <v>40</v>
      </c>
      <c r="B8" s="125"/>
      <c r="C8" s="125"/>
      <c r="D8" s="125"/>
      <c r="E8" s="125"/>
      <c r="F8" s="125"/>
      <c r="G8" s="125"/>
      <c r="H8" s="125"/>
      <c r="I8" s="28">
        <v>147</v>
      </c>
      <c r="J8" s="10">
        <v>143</v>
      </c>
      <c r="K8" s="10">
        <v>136</v>
      </c>
      <c r="L8" s="70"/>
      <c r="M8" s="20">
        <v>2.7972027972027971</v>
      </c>
      <c r="N8" s="18">
        <v>8.0882352941176467</v>
      </c>
    </row>
    <row r="9" spans="1:14" customFormat="1" ht="12.75" customHeight="1" x14ac:dyDescent="0.2">
      <c r="A9" s="115" t="s">
        <v>41</v>
      </c>
      <c r="B9" s="115"/>
      <c r="C9" s="115"/>
      <c r="D9" s="115"/>
      <c r="E9" s="115"/>
      <c r="F9" s="115"/>
      <c r="G9" s="115"/>
      <c r="H9" s="115"/>
      <c r="I9" s="36">
        <v>40</v>
      </c>
      <c r="J9" s="24">
        <v>40</v>
      </c>
      <c r="K9" s="24">
        <v>37</v>
      </c>
      <c r="L9" s="70"/>
      <c r="M9" s="56">
        <v>0</v>
      </c>
      <c r="N9" s="56">
        <v>8.1081081081081088</v>
      </c>
    </row>
    <row r="10" spans="1:14" customFormat="1" x14ac:dyDescent="0.2">
      <c r="A10" s="122" t="s">
        <v>59</v>
      </c>
      <c r="B10" s="122"/>
      <c r="C10" s="122"/>
      <c r="D10" s="122"/>
      <c r="E10" s="122"/>
      <c r="F10" s="122"/>
      <c r="G10" s="122"/>
      <c r="H10" s="122"/>
      <c r="I10" s="28">
        <f>SUM(I8:I9)</f>
        <v>187</v>
      </c>
      <c r="J10" s="10">
        <v>183</v>
      </c>
      <c r="K10" s="10">
        <f>SUM(K8:K9)</f>
        <v>173</v>
      </c>
      <c r="L10" s="70"/>
      <c r="M10" s="20">
        <v>2.1857923497267762</v>
      </c>
      <c r="N10" s="20">
        <v>8.0924855491329488</v>
      </c>
    </row>
    <row r="11" spans="1:14" customFormat="1" ht="12.75" customHeight="1" x14ac:dyDescent="0.2">
      <c r="A11" s="115" t="s">
        <v>60</v>
      </c>
      <c r="B11" s="115"/>
      <c r="C11" s="115"/>
      <c r="D11" s="115"/>
      <c r="E11" s="115"/>
      <c r="F11" s="115"/>
      <c r="G11" s="115"/>
      <c r="H11" s="115"/>
      <c r="I11" s="36">
        <v>-92</v>
      </c>
      <c r="J11" s="24">
        <v>-92</v>
      </c>
      <c r="K11" s="24">
        <v>-86</v>
      </c>
      <c r="L11" s="70"/>
      <c r="M11" s="56">
        <v>0</v>
      </c>
      <c r="N11" s="56">
        <v>-6.9767441860465116</v>
      </c>
    </row>
    <row r="12" spans="1:14" customFormat="1" x14ac:dyDescent="0.2">
      <c r="A12" s="122" t="s">
        <v>61</v>
      </c>
      <c r="B12" s="122"/>
      <c r="C12" s="122"/>
      <c r="D12" s="122"/>
      <c r="E12" s="122"/>
      <c r="F12" s="122"/>
      <c r="G12" s="122"/>
      <c r="H12" s="122"/>
      <c r="I12" s="28">
        <f>SUM(I10:I11)</f>
        <v>95</v>
      </c>
      <c r="J12" s="10">
        <v>91</v>
      </c>
      <c r="K12" s="10">
        <f>SUM(K10:K11)</f>
        <v>87</v>
      </c>
      <c r="L12" s="70"/>
      <c r="M12" s="20">
        <v>4.395604395604396</v>
      </c>
      <c r="N12" s="20">
        <v>9.1954022988505741</v>
      </c>
    </row>
    <row r="13" spans="1:14" customFormat="1" ht="12.75" customHeight="1" x14ac:dyDescent="0.2">
      <c r="A13" s="115" t="s">
        <v>62</v>
      </c>
      <c r="B13" s="115"/>
      <c r="C13" s="115"/>
      <c r="D13" s="115"/>
      <c r="E13" s="115"/>
      <c r="F13" s="115"/>
      <c r="G13" s="115"/>
      <c r="H13" s="115"/>
      <c r="I13" s="36">
        <v>-13</v>
      </c>
      <c r="J13" s="24">
        <v>-11</v>
      </c>
      <c r="K13" s="24">
        <v>-14</v>
      </c>
      <c r="L13" s="70"/>
      <c r="M13" s="56">
        <v>-18.181818181818183</v>
      </c>
      <c r="N13" s="56">
        <v>7.1428571428571423</v>
      </c>
    </row>
    <row r="14" spans="1:14" customFormat="1" x14ac:dyDescent="0.2">
      <c r="A14" s="122" t="s">
        <v>118</v>
      </c>
      <c r="B14" s="122"/>
      <c r="C14" s="122"/>
      <c r="D14" s="122"/>
      <c r="E14" s="122"/>
      <c r="F14" s="122"/>
      <c r="G14" s="122"/>
      <c r="H14" s="122"/>
      <c r="I14" s="28">
        <f>SUM(I12:I13)</f>
        <v>82</v>
      </c>
      <c r="J14" s="10">
        <v>80</v>
      </c>
      <c r="K14" s="10">
        <f>SUM(K12:K13)</f>
        <v>73</v>
      </c>
      <c r="L14" s="70"/>
      <c r="M14" s="20">
        <v>2.5</v>
      </c>
      <c r="N14" s="20">
        <v>12.328767123287671</v>
      </c>
    </row>
    <row r="15" spans="1:14" customFormat="1" ht="12.75" customHeight="1" x14ac:dyDescent="0.2">
      <c r="A15" s="115" t="s">
        <v>64</v>
      </c>
      <c r="B15" s="115"/>
      <c r="C15" s="115"/>
      <c r="D15" s="115"/>
      <c r="E15" s="115"/>
      <c r="F15" s="115"/>
      <c r="G15" s="115"/>
      <c r="H15" s="115"/>
      <c r="I15" s="36">
        <v>-27</v>
      </c>
      <c r="J15" s="24">
        <v>-30</v>
      </c>
      <c r="K15" s="24">
        <v>-23</v>
      </c>
      <c r="L15" s="70"/>
      <c r="M15" s="56">
        <v>10</v>
      </c>
      <c r="N15" s="56">
        <v>-17.391304347826086</v>
      </c>
    </row>
    <row r="16" spans="1:14" customFormat="1" ht="16.5" customHeight="1" thickBot="1" x14ac:dyDescent="0.25">
      <c r="A16" s="138" t="s">
        <v>17</v>
      </c>
      <c r="B16" s="138"/>
      <c r="C16" s="138"/>
      <c r="D16" s="138"/>
      <c r="E16" s="138"/>
      <c r="F16" s="138"/>
      <c r="G16" s="138"/>
      <c r="H16" s="138"/>
      <c r="I16" s="39">
        <f>SUM(I14:I15)</f>
        <v>55</v>
      </c>
      <c r="J16" s="40">
        <v>50</v>
      </c>
      <c r="K16" s="40">
        <f>SUM(K14:K15)</f>
        <v>50</v>
      </c>
      <c r="L16" s="70"/>
      <c r="M16" s="57">
        <v>10</v>
      </c>
      <c r="N16" s="57">
        <v>10</v>
      </c>
    </row>
    <row r="17" spans="1:14" customFormat="1" x14ac:dyDescent="0.2">
      <c r="A17" s="139"/>
      <c r="B17" s="139"/>
      <c r="C17" s="139"/>
      <c r="D17" s="139"/>
      <c r="E17" s="139"/>
      <c r="F17" s="139"/>
      <c r="G17" s="139"/>
      <c r="H17" s="139"/>
      <c r="L17" s="70"/>
    </row>
    <row r="18" spans="1:14" customFormat="1" ht="12" customHeight="1" x14ac:dyDescent="0.2">
      <c r="A18" s="136" t="s">
        <v>167</v>
      </c>
      <c r="B18" s="136"/>
      <c r="C18" s="136"/>
      <c r="D18" s="136"/>
      <c r="E18" s="136"/>
      <c r="F18" s="136"/>
      <c r="G18" s="136"/>
      <c r="H18" s="136"/>
      <c r="I18" s="25"/>
      <c r="J18" s="25"/>
      <c r="K18" s="25"/>
      <c r="L18" s="70"/>
      <c r="M18" s="25"/>
      <c r="N18" s="25"/>
    </row>
    <row r="19" spans="1:14" customFormat="1" ht="16.5" customHeight="1" x14ac:dyDescent="0.2">
      <c r="A19" s="125" t="s">
        <v>120</v>
      </c>
      <c r="B19" s="125"/>
      <c r="C19" s="125"/>
      <c r="D19" s="125"/>
      <c r="E19" s="125"/>
      <c r="F19" s="125"/>
      <c r="G19" s="125"/>
      <c r="H19" s="125"/>
      <c r="I19" s="7">
        <v>6.2</v>
      </c>
      <c r="J19" s="20">
        <v>5.8</v>
      </c>
      <c r="K19" s="20">
        <v>5.4</v>
      </c>
      <c r="L19" s="70"/>
      <c r="M19" s="20">
        <v>6.8965517241379377</v>
      </c>
      <c r="N19" s="20">
        <v>14.814814814814811</v>
      </c>
    </row>
    <row r="20" spans="1:14" customFormat="1" ht="12.75" customHeight="1" x14ac:dyDescent="0.2">
      <c r="A20" s="117" t="s">
        <v>121</v>
      </c>
      <c r="B20" s="117"/>
      <c r="C20" s="117"/>
      <c r="D20" s="117"/>
      <c r="E20" s="117"/>
      <c r="F20" s="117"/>
      <c r="G20" s="117"/>
      <c r="H20" s="117"/>
      <c r="I20" s="7">
        <v>7.8</v>
      </c>
      <c r="J20" s="20">
        <v>7.7</v>
      </c>
      <c r="K20" s="20">
        <v>7.2</v>
      </c>
      <c r="L20" s="70"/>
      <c r="M20" s="20">
        <v>1.298701298701294</v>
      </c>
      <c r="N20" s="20">
        <v>8.3333333333333286</v>
      </c>
    </row>
    <row r="21" spans="1:14" customFormat="1" ht="12.75" customHeight="1" x14ac:dyDescent="0.2">
      <c r="A21" s="117" t="s">
        <v>122</v>
      </c>
      <c r="B21" s="114"/>
      <c r="C21" s="114"/>
      <c r="D21" s="114"/>
      <c r="E21" s="114"/>
      <c r="F21" s="114"/>
      <c r="G21" s="114"/>
      <c r="H21" s="114"/>
      <c r="I21" s="7">
        <v>8.3000000000000007</v>
      </c>
      <c r="J21" s="20">
        <v>8.1</v>
      </c>
      <c r="K21" s="20">
        <v>7.9</v>
      </c>
      <c r="L21" s="70"/>
      <c r="M21" s="20">
        <v>2.469135802469149</v>
      </c>
      <c r="N21" s="20">
        <v>5.0632911392405102</v>
      </c>
    </row>
    <row r="22" spans="1:14" customFormat="1" ht="12.75" customHeight="1" x14ac:dyDescent="0.2">
      <c r="A22" s="115" t="s">
        <v>123</v>
      </c>
      <c r="B22" s="115"/>
      <c r="C22" s="115"/>
      <c r="D22" s="115"/>
      <c r="E22" s="115"/>
      <c r="F22" s="115"/>
      <c r="G22" s="115"/>
      <c r="H22" s="115"/>
      <c r="I22" s="59">
        <v>7</v>
      </c>
      <c r="J22" s="56">
        <v>6.7</v>
      </c>
      <c r="K22" s="56">
        <v>6.5</v>
      </c>
      <c r="L22" s="70"/>
      <c r="M22" s="56">
        <v>4.4776119402985044</v>
      </c>
      <c r="N22" s="56">
        <v>7.6923076923076925</v>
      </c>
    </row>
    <row r="23" spans="1:14" customFormat="1" ht="12.75" customHeight="1" x14ac:dyDescent="0.2">
      <c r="A23" s="127"/>
      <c r="B23" s="127"/>
      <c r="C23" s="127"/>
      <c r="D23" s="127"/>
      <c r="E23" s="127"/>
      <c r="F23" s="127"/>
      <c r="G23" s="127"/>
      <c r="H23" s="127"/>
      <c r="L23" s="70"/>
    </row>
    <row r="24" spans="1:14" customFormat="1" ht="12" customHeight="1" x14ac:dyDescent="0.2">
      <c r="A24" s="136" t="s">
        <v>168</v>
      </c>
      <c r="B24" s="136"/>
      <c r="C24" s="136"/>
      <c r="D24" s="136"/>
      <c r="E24" s="136"/>
      <c r="F24" s="136"/>
      <c r="G24" s="136"/>
      <c r="H24" s="136"/>
      <c r="I24" s="25"/>
      <c r="J24" s="25"/>
      <c r="K24" s="25"/>
      <c r="L24" s="70"/>
      <c r="M24" s="25"/>
      <c r="N24" s="25"/>
    </row>
    <row r="25" spans="1:14" customFormat="1" x14ac:dyDescent="0.2">
      <c r="A25" s="137" t="s">
        <v>125</v>
      </c>
      <c r="B25" s="137"/>
      <c r="C25" s="137"/>
      <c r="D25" s="137"/>
      <c r="E25" s="137"/>
      <c r="F25" s="137"/>
      <c r="G25" s="137"/>
      <c r="H25" s="137"/>
      <c r="I25" s="7">
        <v>5.9</v>
      </c>
      <c r="J25" s="20">
        <v>5.8</v>
      </c>
      <c r="K25" s="20">
        <v>5</v>
      </c>
      <c r="L25" s="70"/>
      <c r="M25" s="20">
        <v>1.7241379310344922</v>
      </c>
      <c r="N25" s="20">
        <v>18.000000000000007</v>
      </c>
    </row>
    <row r="26" spans="1:14" customFormat="1" ht="12.75" customHeight="1" x14ac:dyDescent="0.2">
      <c r="A26" s="126" t="s">
        <v>126</v>
      </c>
      <c r="B26" s="126"/>
      <c r="C26" s="126"/>
      <c r="D26" s="126"/>
      <c r="E26" s="126"/>
      <c r="F26" s="126"/>
      <c r="G26" s="126"/>
      <c r="H26" s="126"/>
      <c r="I26" s="59">
        <v>6.4</v>
      </c>
      <c r="J26" s="56">
        <v>6.3</v>
      </c>
      <c r="K26" s="56">
        <v>5.5</v>
      </c>
      <c r="L26" s="70"/>
      <c r="M26" s="56">
        <v>1.5873015873015959</v>
      </c>
      <c r="N26" s="56">
        <v>16.36363636363637</v>
      </c>
    </row>
    <row r="27" spans="1:14" customFormat="1" ht="12.75" customHeight="1" x14ac:dyDescent="0.2">
      <c r="A27" s="127"/>
      <c r="B27" s="127"/>
      <c r="C27" s="127"/>
      <c r="D27" s="127"/>
      <c r="E27" s="127"/>
      <c r="F27" s="127"/>
      <c r="G27" s="127"/>
      <c r="H27" s="127"/>
      <c r="L27" s="70"/>
    </row>
    <row r="28" spans="1:14" customFormat="1" ht="12" customHeight="1" x14ac:dyDescent="0.2">
      <c r="A28" s="121" t="s">
        <v>127</v>
      </c>
      <c r="B28" s="121"/>
      <c r="C28" s="121"/>
      <c r="D28" s="121"/>
      <c r="E28" s="121"/>
      <c r="F28" s="121"/>
      <c r="G28" s="121"/>
      <c r="H28" s="121"/>
      <c r="I28" s="25"/>
      <c r="J28" s="25"/>
      <c r="K28" s="25"/>
      <c r="L28" s="70"/>
      <c r="M28" s="25"/>
      <c r="N28" s="25"/>
    </row>
    <row r="29" spans="1:14" customFormat="1" ht="16.5" customHeight="1" x14ac:dyDescent="0.2">
      <c r="A29" s="125" t="s">
        <v>31</v>
      </c>
      <c r="B29" s="125"/>
      <c r="C29" s="125"/>
      <c r="D29" s="125"/>
      <c r="E29" s="125"/>
      <c r="F29" s="125"/>
      <c r="G29" s="125"/>
      <c r="H29" s="125"/>
      <c r="I29" s="26">
        <v>1.3299999999999999E-2</v>
      </c>
      <c r="J29" s="60">
        <v>1.23E-2</v>
      </c>
      <c r="K29" s="60">
        <v>1.2699999999999999E-2</v>
      </c>
      <c r="L29" s="70"/>
      <c r="M29" s="61">
        <v>9.9999999999999911</v>
      </c>
      <c r="N29" s="61">
        <v>5.9999999999999982</v>
      </c>
    </row>
    <row r="30" spans="1:14" customFormat="1" x14ac:dyDescent="0.2">
      <c r="A30" s="135" t="s">
        <v>128</v>
      </c>
      <c r="B30" s="135"/>
      <c r="C30" s="135"/>
      <c r="D30" s="135"/>
      <c r="E30" s="135"/>
      <c r="F30" s="135"/>
      <c r="G30" s="135"/>
      <c r="H30" s="135"/>
      <c r="I30" s="26">
        <v>1.7399999999999999E-2</v>
      </c>
      <c r="J30" s="60">
        <v>1.6799999999999999E-2</v>
      </c>
      <c r="K30" s="60">
        <v>1.7500000000000002E-2</v>
      </c>
      <c r="L30" s="70"/>
      <c r="M30" s="61">
        <v>5.9999999999999982</v>
      </c>
      <c r="N30" s="61">
        <v>-1.0000000000000286</v>
      </c>
    </row>
    <row r="31" spans="1:14" customFormat="1" ht="12.75" customHeight="1" x14ac:dyDescent="0.2">
      <c r="A31" s="114" t="s">
        <v>129</v>
      </c>
      <c r="B31" s="114"/>
      <c r="C31" s="114"/>
      <c r="D31" s="114"/>
      <c r="E31" s="114"/>
      <c r="F31" s="114"/>
      <c r="G31" s="114"/>
      <c r="H31" s="114"/>
      <c r="I31" s="26">
        <v>3.7699999999999997E-2</v>
      </c>
      <c r="J31" s="60">
        <v>3.73E-2</v>
      </c>
      <c r="K31" s="60">
        <v>3.78E-2</v>
      </c>
      <c r="L31" s="70"/>
      <c r="M31" s="61">
        <v>3.999999999999976</v>
      </c>
      <c r="N31" s="61">
        <v>-1.0000000000000286</v>
      </c>
    </row>
    <row r="32" spans="1:14" customFormat="1" ht="12.75" customHeight="1" x14ac:dyDescent="0.2">
      <c r="A32" s="114" t="s">
        <v>130</v>
      </c>
      <c r="B32" s="114"/>
      <c r="C32" s="114"/>
      <c r="D32" s="114"/>
      <c r="E32" s="114"/>
      <c r="F32" s="114"/>
      <c r="G32" s="114"/>
      <c r="H32" s="114"/>
      <c r="I32" s="21">
        <v>0.49199999999999999</v>
      </c>
      <c r="J32" s="62">
        <v>0.503</v>
      </c>
      <c r="K32" s="62">
        <v>0.497</v>
      </c>
      <c r="L32" s="70"/>
      <c r="M32" s="61">
        <v>110.0000000000001</v>
      </c>
      <c r="N32" s="61">
        <v>50.000000000000043</v>
      </c>
    </row>
    <row r="33" spans="1:14" customFormat="1" ht="12.75" customHeight="1" x14ac:dyDescent="0.2">
      <c r="A33" s="141" t="s">
        <v>139</v>
      </c>
      <c r="B33" s="117"/>
      <c r="C33" s="117"/>
      <c r="D33" s="117"/>
      <c r="E33" s="117"/>
      <c r="F33" s="117"/>
      <c r="G33" s="117"/>
      <c r="H33" s="117"/>
      <c r="I33" s="21">
        <f>ROUND((I10-J10)/J10,3)-ROUND((I11-J11)/J11,3)</f>
        <v>2.1999999999999999E-2</v>
      </c>
      <c r="J33" s="62">
        <v>-1.2000000000000004E-2</v>
      </c>
      <c r="K33" s="62">
        <v>6.0000000000000001E-3</v>
      </c>
      <c r="L33" s="70"/>
      <c r="M33" s="61">
        <v>340</v>
      </c>
      <c r="N33" s="61">
        <v>160</v>
      </c>
    </row>
    <row r="34" spans="1:14" customFormat="1" ht="12.75" customHeight="1" x14ac:dyDescent="0.2">
      <c r="A34" s="117" t="s">
        <v>169</v>
      </c>
      <c r="B34" s="117"/>
      <c r="C34" s="117"/>
      <c r="D34" s="117"/>
      <c r="E34" s="117"/>
      <c r="F34" s="117"/>
      <c r="G34" s="117"/>
      <c r="H34" s="117"/>
      <c r="I34" s="28">
        <v>71</v>
      </c>
      <c r="J34" s="10">
        <v>66</v>
      </c>
      <c r="K34" s="10">
        <v>67</v>
      </c>
      <c r="L34" s="70"/>
      <c r="M34" s="20">
        <v>7.5757575757575761</v>
      </c>
      <c r="N34" s="20">
        <v>5.9701492537313428</v>
      </c>
    </row>
    <row r="35" spans="1:14" customFormat="1" ht="12.75" customHeight="1" thickBot="1" x14ac:dyDescent="0.25">
      <c r="A35" s="126" t="s">
        <v>133</v>
      </c>
      <c r="B35" s="126"/>
      <c r="C35" s="126"/>
      <c r="D35" s="126"/>
      <c r="E35" s="126"/>
      <c r="F35" s="126"/>
      <c r="G35" s="126"/>
      <c r="H35" s="126"/>
      <c r="I35" s="36">
        <v>1531</v>
      </c>
      <c r="J35" s="24">
        <v>1569</v>
      </c>
      <c r="K35" s="24">
        <v>1478</v>
      </c>
      <c r="L35" s="70"/>
      <c r="M35" s="63">
        <v>2.4219247928616952</v>
      </c>
      <c r="N35" s="63">
        <v>-3.5859269282814612</v>
      </c>
    </row>
    <row r="36" spans="1:14" customFormat="1" x14ac:dyDescent="0.2">
      <c r="A36" s="139"/>
      <c r="B36" s="139"/>
      <c r="C36" s="139"/>
      <c r="D36" s="139"/>
      <c r="E36" s="139"/>
      <c r="F36" s="139"/>
      <c r="G36" s="139"/>
      <c r="H36" s="139"/>
      <c r="L36" s="70"/>
    </row>
    <row r="37" spans="1:14" customFormat="1" ht="20.100000000000001" customHeight="1" x14ac:dyDescent="0.2">
      <c r="A37" s="54" t="s">
        <v>164</v>
      </c>
      <c r="L37" s="70"/>
    </row>
    <row r="38" spans="1:14" customFormat="1" ht="9.75" customHeight="1" x14ac:dyDescent="0.2">
      <c r="A38" s="66" t="s">
        <v>170</v>
      </c>
      <c r="L38" s="70"/>
    </row>
    <row r="39" spans="1:14" customFormat="1" ht="13.5" customHeight="1" x14ac:dyDescent="0.2">
      <c r="L39" s="70"/>
    </row>
    <row r="40" spans="1:14" customFormat="1" ht="1.5" customHeight="1" x14ac:dyDescent="0.2">
      <c r="A40" s="55"/>
      <c r="L40" s="70"/>
    </row>
    <row r="41" spans="1:14" customFormat="1" ht="12" customHeight="1" x14ac:dyDescent="0.2">
      <c r="A41" s="118"/>
      <c r="B41" s="118"/>
      <c r="C41" s="118"/>
      <c r="D41" s="118"/>
      <c r="E41" s="118"/>
      <c r="F41" s="118"/>
      <c r="G41" s="118"/>
      <c r="H41" s="118"/>
      <c r="I41" s="124" t="s">
        <v>3</v>
      </c>
      <c r="J41" s="124"/>
      <c r="K41" s="124"/>
      <c r="L41" s="70"/>
      <c r="M41" s="124"/>
      <c r="N41" s="124"/>
    </row>
    <row r="42" spans="1:14" customFormat="1" ht="12" customHeight="1" x14ac:dyDescent="0.2">
      <c r="A42" s="118"/>
      <c r="B42" s="118"/>
      <c r="C42" s="118"/>
      <c r="D42" s="118"/>
      <c r="E42" s="118"/>
      <c r="F42" s="118"/>
      <c r="G42" s="118"/>
      <c r="H42" s="118"/>
      <c r="I42" s="5" t="str">
        <f>I6</f>
        <v>Mar 13</v>
      </c>
      <c r="J42" s="5" t="s">
        <v>197</v>
      </c>
      <c r="K42" s="5" t="str">
        <f>K6</f>
        <v>Mar 12</v>
      </c>
      <c r="L42" s="70"/>
      <c r="M42" s="5" t="str">
        <f>I42&amp;" v"</f>
        <v>Mar 13 v</v>
      </c>
      <c r="N42" s="5" t="str">
        <f>I42&amp;" v"</f>
        <v>Mar 13 v</v>
      </c>
    </row>
    <row r="43" spans="1:14" customFormat="1" ht="12" customHeight="1" x14ac:dyDescent="0.2">
      <c r="A43" s="140"/>
      <c r="B43" s="140"/>
      <c r="C43" s="140"/>
      <c r="D43" s="140"/>
      <c r="E43" s="140"/>
      <c r="F43" s="140"/>
      <c r="G43" s="140"/>
      <c r="H43" s="140"/>
      <c r="I43" s="6" t="s">
        <v>5</v>
      </c>
      <c r="J43" s="6" t="s">
        <v>5</v>
      </c>
      <c r="K43" s="6" t="s">
        <v>5</v>
      </c>
      <c r="L43" s="70"/>
      <c r="M43" s="6" t="str">
        <f>J42&amp;" %"</f>
        <v>Sep 12 %</v>
      </c>
      <c r="N43" s="6" t="str">
        <f>K42&amp;" %"</f>
        <v>Mar 12 %</v>
      </c>
    </row>
    <row r="44" spans="1:14" customFormat="1" ht="16.5" customHeight="1" x14ac:dyDescent="0.2">
      <c r="A44" s="125" t="s">
        <v>40</v>
      </c>
      <c r="B44" s="125"/>
      <c r="C44" s="125"/>
      <c r="D44" s="125"/>
      <c r="E44" s="125"/>
      <c r="F44" s="125"/>
      <c r="G44" s="125"/>
      <c r="H44" s="125"/>
      <c r="I44" s="28">
        <v>141</v>
      </c>
      <c r="J44" s="10">
        <v>140</v>
      </c>
      <c r="K44" s="10">
        <v>132</v>
      </c>
      <c r="L44" s="70"/>
      <c r="M44" s="20">
        <v>0.7142857142857143</v>
      </c>
      <c r="N44" s="20">
        <v>6.8181818181818175</v>
      </c>
    </row>
    <row r="45" spans="1:14" customFormat="1" ht="12.75" customHeight="1" x14ac:dyDescent="0.2">
      <c r="A45" s="115" t="s">
        <v>41</v>
      </c>
      <c r="B45" s="115"/>
      <c r="C45" s="115"/>
      <c r="D45" s="115"/>
      <c r="E45" s="115"/>
      <c r="F45" s="115"/>
      <c r="G45" s="115"/>
      <c r="H45" s="115"/>
      <c r="I45" s="36">
        <v>39</v>
      </c>
      <c r="J45" s="24">
        <v>39</v>
      </c>
      <c r="K45" s="24">
        <v>35</v>
      </c>
      <c r="L45" s="70"/>
      <c r="M45" s="56">
        <v>0</v>
      </c>
      <c r="N45" s="56">
        <v>11.428571428571429</v>
      </c>
    </row>
    <row r="46" spans="1:14" customFormat="1" x14ac:dyDescent="0.2">
      <c r="A46" s="122" t="s">
        <v>59</v>
      </c>
      <c r="B46" s="122"/>
      <c r="C46" s="122"/>
      <c r="D46" s="122"/>
      <c r="E46" s="122"/>
      <c r="F46" s="122"/>
      <c r="G46" s="122"/>
      <c r="H46" s="122"/>
      <c r="I46" s="28">
        <f>SUM(I44:I45)</f>
        <v>180</v>
      </c>
      <c r="J46" s="10">
        <v>179</v>
      </c>
      <c r="K46" s="10">
        <f>SUM(K44:K45)</f>
        <v>167</v>
      </c>
      <c r="L46" s="70"/>
      <c r="M46" s="20">
        <v>0.55865921787709494</v>
      </c>
      <c r="N46" s="20">
        <v>7.7844311377245514</v>
      </c>
    </row>
    <row r="47" spans="1:14" customFormat="1" ht="12.75" customHeight="1" x14ac:dyDescent="0.2">
      <c r="A47" s="115" t="s">
        <v>60</v>
      </c>
      <c r="B47" s="115"/>
      <c r="C47" s="115"/>
      <c r="D47" s="115"/>
      <c r="E47" s="115"/>
      <c r="F47" s="115"/>
      <c r="G47" s="115"/>
      <c r="H47" s="115"/>
      <c r="I47" s="36">
        <v>-88</v>
      </c>
      <c r="J47" s="24">
        <v>-90</v>
      </c>
      <c r="K47" s="24">
        <v>-83</v>
      </c>
      <c r="L47" s="70"/>
      <c r="M47" s="56">
        <v>2.2222222222222223</v>
      </c>
      <c r="N47" s="69">
        <v>-6.024096385542169</v>
      </c>
    </row>
    <row r="48" spans="1:14" customFormat="1" x14ac:dyDescent="0.2">
      <c r="A48" s="122" t="s">
        <v>61</v>
      </c>
      <c r="B48" s="122"/>
      <c r="C48" s="122"/>
      <c r="D48" s="122"/>
      <c r="E48" s="122"/>
      <c r="F48" s="122"/>
      <c r="G48" s="122"/>
      <c r="H48" s="122"/>
      <c r="I48" s="28">
        <f>SUM(I46:I47)</f>
        <v>92</v>
      </c>
      <c r="J48" s="10">
        <v>89</v>
      </c>
      <c r="K48" s="10">
        <f>SUM(K46:K47)</f>
        <v>84</v>
      </c>
      <c r="L48" s="70"/>
      <c r="M48" s="20">
        <v>3.3707865168539324</v>
      </c>
      <c r="N48" s="20">
        <v>9.5238095238095237</v>
      </c>
    </row>
    <row r="49" spans="1:22" customFormat="1" ht="12.75" customHeight="1" x14ac:dyDescent="0.2">
      <c r="A49" s="115" t="s">
        <v>62</v>
      </c>
      <c r="B49" s="115"/>
      <c r="C49" s="115"/>
      <c r="D49" s="115"/>
      <c r="E49" s="115"/>
      <c r="F49" s="115"/>
      <c r="G49" s="115"/>
      <c r="H49" s="115"/>
      <c r="I49" s="36">
        <v>-13</v>
      </c>
      <c r="J49" s="24">
        <v>-11</v>
      </c>
      <c r="K49" s="24">
        <v>-14</v>
      </c>
      <c r="L49" s="70"/>
      <c r="M49" s="56">
        <v>-18.181818181818183</v>
      </c>
      <c r="N49" s="56">
        <v>7.1428571428571423</v>
      </c>
    </row>
    <row r="50" spans="1:22" customFormat="1" x14ac:dyDescent="0.2">
      <c r="A50" s="122" t="s">
        <v>118</v>
      </c>
      <c r="B50" s="122"/>
      <c r="C50" s="122"/>
      <c r="D50" s="122"/>
      <c r="E50" s="122"/>
      <c r="F50" s="122"/>
      <c r="G50" s="122"/>
      <c r="H50" s="122"/>
      <c r="I50" s="28">
        <f>SUM(I48:I49)</f>
        <v>79</v>
      </c>
      <c r="J50" s="10">
        <v>78</v>
      </c>
      <c r="K50" s="10">
        <f>SUM(K48:K49)</f>
        <v>70</v>
      </c>
      <c r="L50" s="70"/>
      <c r="M50" s="20">
        <v>1.2820512820512819</v>
      </c>
      <c r="N50" s="20">
        <v>12.857142857142856</v>
      </c>
    </row>
    <row r="51" spans="1:22" customFormat="1" ht="12.75" customHeight="1" x14ac:dyDescent="0.2">
      <c r="A51" s="115" t="s">
        <v>64</v>
      </c>
      <c r="B51" s="115"/>
      <c r="C51" s="115"/>
      <c r="D51" s="115"/>
      <c r="E51" s="115"/>
      <c r="F51" s="115"/>
      <c r="G51" s="115"/>
      <c r="H51" s="115"/>
      <c r="I51" s="36">
        <v>-26</v>
      </c>
      <c r="J51" s="24">
        <v>-28</v>
      </c>
      <c r="K51" s="24">
        <v>-22</v>
      </c>
      <c r="L51" s="70"/>
      <c r="M51" s="56">
        <v>7.1428571428571423</v>
      </c>
      <c r="N51" s="56">
        <v>-18.181818181818183</v>
      </c>
    </row>
    <row r="52" spans="1:22" customFormat="1" ht="16.5" customHeight="1" thickBot="1" x14ac:dyDescent="0.25">
      <c r="A52" s="138" t="s">
        <v>17</v>
      </c>
      <c r="B52" s="138"/>
      <c r="C52" s="138"/>
      <c r="D52" s="138"/>
      <c r="E52" s="138"/>
      <c r="F52" s="138"/>
      <c r="G52" s="138"/>
      <c r="H52" s="138"/>
      <c r="I52" s="39">
        <f>SUM(I50:I51)</f>
        <v>53</v>
      </c>
      <c r="J52" s="40">
        <v>50</v>
      </c>
      <c r="K52" s="40">
        <f>SUM(K50:K51)</f>
        <v>48</v>
      </c>
      <c r="L52" s="70"/>
      <c r="M52" s="57">
        <v>6</v>
      </c>
      <c r="N52" s="57">
        <v>10.416666666666668</v>
      </c>
    </row>
    <row r="53" spans="1:22" x14ac:dyDescent="0.2">
      <c r="O53"/>
      <c r="P53"/>
      <c r="Q53"/>
      <c r="R53"/>
      <c r="S53"/>
      <c r="T53"/>
      <c r="U53"/>
      <c r="V53"/>
    </row>
  </sheetData>
  <mergeCells count="48">
    <mergeCell ref="A5:H5"/>
    <mergeCell ref="I5:K5"/>
    <mergeCell ref="M5:N5"/>
    <mergeCell ref="A6:H6"/>
    <mergeCell ref="A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26:H26"/>
    <mergeCell ref="A27:H27"/>
    <mergeCell ref="A28:H28"/>
    <mergeCell ref="A29:H29"/>
    <mergeCell ref="A30:H30"/>
    <mergeCell ref="A31:H31"/>
    <mergeCell ref="A32:H32"/>
    <mergeCell ref="A33:H33"/>
    <mergeCell ref="A34:H34"/>
    <mergeCell ref="A35:H35"/>
    <mergeCell ref="A36:H36"/>
    <mergeCell ref="A41:H41"/>
    <mergeCell ref="I41:K41"/>
    <mergeCell ref="M41:N41"/>
    <mergeCell ref="A42:H42"/>
    <mergeCell ref="A43:H43"/>
    <mergeCell ref="A44:H44"/>
    <mergeCell ref="A50:H50"/>
    <mergeCell ref="A51:H51"/>
    <mergeCell ref="A52:H52"/>
    <mergeCell ref="A45:H45"/>
    <mergeCell ref="A46:H46"/>
    <mergeCell ref="A47:H47"/>
    <mergeCell ref="A48:H48"/>
    <mergeCell ref="A49:H49"/>
  </mergeCells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KPM_Output_ASX</vt:lpstr>
      <vt:lpstr>KPM_Input_ASX</vt:lpstr>
      <vt:lpstr>KPM_BB</vt:lpstr>
      <vt:lpstr>KPM_PB</vt:lpstr>
      <vt:lpstr>KPM_Wholesale</vt:lpstr>
      <vt:lpstr>KPM_NAB Wealth</vt:lpstr>
      <vt:lpstr>KPM_NZ Banking</vt:lpstr>
      <vt:lpstr>KPM_UK Banking</vt:lpstr>
      <vt:lpstr>KPM_GWB</vt:lpstr>
      <vt:lpstr>KPM_NAB UK CRE</vt:lpstr>
      <vt:lpstr>KPM_Corp Functions</vt:lpstr>
      <vt:lpstr>KPM_Input_ASX!Print_Area</vt:lpstr>
      <vt:lpstr>'KPM_NAB UK CRE'!Print_Area</vt:lpstr>
      <vt:lpstr>KPM_Output_ASX!Print_Area</vt:lpstr>
    </vt:vector>
  </TitlesOfParts>
  <Company>National Australia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Junck</dc:creator>
  <cp:lastModifiedBy>George Alexander</cp:lastModifiedBy>
  <cp:lastPrinted>2013-05-08T09:30:51Z</cp:lastPrinted>
  <dcterms:created xsi:type="dcterms:W3CDTF">2013-05-07T06:35:10Z</dcterms:created>
  <dcterms:modified xsi:type="dcterms:W3CDTF">2013-05-08T09:32:35Z</dcterms:modified>
</cp:coreProperties>
</file>